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0" i="1" l="1"/>
  <c r="B46" i="1"/>
  <c r="B44" i="1"/>
  <c r="B40" i="1"/>
  <c r="B33" i="1"/>
  <c r="B32" i="1"/>
  <c r="B24" i="1"/>
  <c r="B35" i="1"/>
  <c r="B41" i="1"/>
  <c r="B43" i="1"/>
  <c r="B42" i="1"/>
  <c r="B47" i="1"/>
  <c r="B49" i="1"/>
  <c r="B48" i="1"/>
  <c r="B45" i="1"/>
  <c r="B11" i="1"/>
  <c r="B36" i="1"/>
  <c r="B39" i="1"/>
  <c r="B37" i="1"/>
  <c r="B26" i="1"/>
  <c r="B28" i="1"/>
  <c r="B29" i="1"/>
  <c r="B31" i="1"/>
  <c r="B19" i="1"/>
  <c r="B22" i="1"/>
  <c r="B14" i="1"/>
  <c r="B15" i="1"/>
  <c r="B13" i="1"/>
  <c r="B12" i="1"/>
  <c r="B38" i="1" l="1"/>
  <c r="B34" i="1"/>
  <c r="B27" i="1"/>
  <c r="B18" i="1"/>
  <c r="B25" i="1" l="1"/>
  <c r="B16" i="1"/>
  <c r="B9" i="1" l="1"/>
  <c r="B10" i="1" l="1"/>
  <c r="B52" i="1" s="1"/>
</calcChain>
</file>

<file path=xl/sharedStrings.xml><?xml version="1.0" encoding="utf-8"?>
<sst xmlns="http://schemas.openxmlformats.org/spreadsheetml/2006/main" count="54" uniqueCount="54">
  <si>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</si>
  <si>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</si>
  <si>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</si>
  <si>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</si>
  <si>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</si>
  <si>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</si>
  <si>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</si>
  <si>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</si>
  <si>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</si>
  <si>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</si>
  <si>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</si>
  <si>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4.2.3. Электроснабжение</t>
  </si>
  <si>
    <t>Осмотр линий электрических сетей подвалов и чердаков</t>
  </si>
  <si>
    <t>Осмотр линий электрических сетей на лестничных клетках</t>
  </si>
  <si>
    <t xml:space="preserve">Ревизия групповых щитков на лестничной клетке 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</si>
  <si>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</si>
  <si>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</si>
  <si>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</si>
  <si>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</si>
  <si>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Прочистка внутренней канализационной сети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</si>
  <si>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</si>
  <si>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</si>
  <si>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</si>
  <si>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</si>
  <si>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</si>
  <si>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</si>
  <si>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>Обработка системы отопления</t>
  </si>
  <si>
    <t xml:space="preserve"> о выполнении договора управления многоквартирным домом №17 по ул.Петрищева</t>
  </si>
  <si>
    <t>Устранение утечки на системе ГВС</t>
  </si>
  <si>
    <t>Замена ламп и светильников</t>
  </si>
  <si>
    <t>Уборка лестничных клеток, дезинфекция подъездов</t>
  </si>
  <si>
    <t>Уборка кровли от снега и наледи</t>
  </si>
  <si>
    <t>Установка почтовых ящиков в подъезде</t>
  </si>
  <si>
    <t>Утепление подвального помещения</t>
  </si>
  <si>
    <t>Замена участков розлива отопления в подвале</t>
  </si>
  <si>
    <t>Замена канализационного стояка в подвале 4 подъезда</t>
  </si>
  <si>
    <t>Устранение утечки на системе ХВС</t>
  </si>
  <si>
    <t>Ремонт ВРУ</t>
  </si>
  <si>
    <t>Проверка вентканалов и дымоходов</t>
  </si>
  <si>
    <t>Вывоз строительного мусора</t>
  </si>
  <si>
    <t>Ремонт абонентского ввода ХВС в подвале</t>
  </si>
  <si>
    <t>Устранение утечек на системе отопления</t>
  </si>
  <si>
    <t>Ревизия, промывка, опрессовка, шайбирование системы отопления</t>
  </si>
  <si>
    <t>Заполнение и пуск системы отопления</t>
  </si>
  <si>
    <t>Установка пластиковых окон в подъезде</t>
  </si>
  <si>
    <t xml:space="preserve">                                                                     за 2021 года</t>
  </si>
  <si>
    <t>3. Переплата за 2021г.</t>
  </si>
  <si>
    <t>Ремонт откосов окон в 6 подъезде</t>
  </si>
  <si>
    <t>Замер параметров отопления</t>
  </si>
  <si>
    <t>Ремонт элеваторных узлов отопления</t>
  </si>
  <si>
    <t>Демонтаж ОПУ в поверку</t>
  </si>
  <si>
    <t>Установка поручня у подъезда</t>
  </si>
  <si>
    <t>Монтаж козырька у подъезда</t>
  </si>
  <si>
    <t xml:space="preserve">Ремонт кровли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</si>
</sst>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workbookViewId="0">
      <selection activeCell="B52" sqref="B52"/>
    </sheetView>
  </sheetViews>
  <sheetFormatPr defaultRowHeight="14.4" x14ac:dyDescent="0.3"/>
  <cols>
    <col min="1" max="1" width="68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23</v>
      </c>
    </row>
    <row r="2" spans="1:10" ht="17.399999999999999" x14ac:dyDescent="0.3">
      <c r="A2" s="9" t="s">
        <v>27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45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1529782.58</v>
      </c>
    </row>
    <row r="8" spans="1:10" ht="21" customHeight="1" x14ac:dyDescent="0.3">
      <c r="A8" s="5" t="s">
        <v>2</v>
      </c>
      <c r="B8" s="11">
        <v>1530241.74</v>
      </c>
    </row>
    <row r="9" spans="1:10" ht="19.95" customHeight="1" x14ac:dyDescent="0.3">
      <c r="A9" s="5" t="s">
        <v>46</v>
      </c>
      <c r="B9" s="6">
        <f>B8-B7</f>
        <v>459.15999999991618</v>
      </c>
    </row>
    <row r="10" spans="1:10" ht="23.4" customHeight="1" x14ac:dyDescent="0.3">
      <c r="A10" s="5" t="s">
        <v>3</v>
      </c>
      <c r="B10" s="11">
        <f>B11+B25+B47+B50</f>
        <v>1243716.78</v>
      </c>
    </row>
    <row r="11" spans="1:10" ht="23.4" customHeight="1" x14ac:dyDescent="0.3">
      <c r="A11" s="5" t="s">
        <v>4</v>
      </c>
      <c r="B11" s="12">
        <f>B12+B13+B15+B16+B14+B17+B18+B19+B24+B21+B20+B22+B23</f>
        <v>554785.54</v>
      </c>
    </row>
    <row r="12" spans="1:10" ht="21" customHeight="1" x14ac:dyDescent="0.3">
      <c r="A12" s="5" t="s">
        <v>5</v>
      </c>
      <c r="B12" s="3">
        <f>(1890*8+400*2)*12+6000+5000+5000</f>
        <v>207040</v>
      </c>
      <c r="J12" s="10"/>
    </row>
    <row r="13" spans="1:10" ht="21.6" customHeight="1" x14ac:dyDescent="0.3">
      <c r="A13" s="5" t="s">
        <v>30</v>
      </c>
      <c r="B13" s="3">
        <f>736*8*12+246*8*12+493.71+5000+5000+5000</f>
        <v>109765.71</v>
      </c>
    </row>
    <row r="14" spans="1:10" ht="21.6" customHeight="1" x14ac:dyDescent="0.3">
      <c r="A14" s="5" t="s">
        <v>31</v>
      </c>
      <c r="B14" s="3">
        <f>3013.32+1004.44+430.47+3763.08+2736.79+2052.59+1915.75+1584.93+782.68+880.51+1497.3+7410.69+7410.69</f>
        <v>34483.24</v>
      </c>
    </row>
    <row r="15" spans="1:10" ht="21" customHeight="1" x14ac:dyDescent="0.3">
      <c r="A15" s="5" t="s">
        <v>22</v>
      </c>
      <c r="B15" s="3">
        <f>15000+8000</f>
        <v>23000</v>
      </c>
    </row>
    <row r="16" spans="1:10" ht="21.6" customHeight="1" x14ac:dyDescent="0.35">
      <c r="A16" s="5" t="s">
        <v>32</v>
      </c>
      <c r="B16" s="2">
        <f>7606.33+5996.33</f>
        <v>13602.66</v>
      </c>
    </row>
    <row r="17" spans="1:2" ht="21.6" customHeight="1" x14ac:dyDescent="0.35">
      <c r="A17" s="5" t="s">
        <v>33</v>
      </c>
      <c r="B17" s="2">
        <v>7847</v>
      </c>
    </row>
    <row r="18" spans="1:2" ht="21.6" customHeight="1" x14ac:dyDescent="0.35">
      <c r="A18" s="5" t="s">
        <v>39</v>
      </c>
      <c r="B18" s="2">
        <f>5840.06+212.69+212.68+5000</f>
        <v>11265.43</v>
      </c>
    </row>
    <row r="19" spans="1:2" ht="21.6" customHeight="1" x14ac:dyDescent="0.35">
      <c r="A19" s="5" t="s">
        <v>38</v>
      </c>
      <c r="B19" s="2">
        <f>1574.3+1574.3+1377.52+1377.52+235.42</f>
        <v>6139.0599999999995</v>
      </c>
    </row>
    <row r="20" spans="1:2" ht="21.6" customHeight="1" x14ac:dyDescent="0.35">
      <c r="A20" s="5" t="s">
        <v>52</v>
      </c>
      <c r="B20" s="2">
        <v>12594.9</v>
      </c>
    </row>
    <row r="21" spans="1:2" ht="21.6" customHeight="1" x14ac:dyDescent="0.35">
      <c r="A21" s="5" t="s">
        <v>44</v>
      </c>
      <c r="B21" s="2">
        <v>65000</v>
      </c>
    </row>
    <row r="22" spans="1:2" ht="21.6" customHeight="1" x14ac:dyDescent="0.35">
      <c r="A22" s="5" t="s">
        <v>47</v>
      </c>
      <c r="B22" s="2">
        <f>25972.86+2189.45</f>
        <v>28162.31</v>
      </c>
    </row>
    <row r="23" spans="1:2" ht="21.6" customHeight="1" x14ac:dyDescent="0.35">
      <c r="A23" s="5" t="s">
        <v>51</v>
      </c>
      <c r="B23" s="2">
        <v>3597.72</v>
      </c>
    </row>
    <row r="24" spans="1:2" ht="21.6" customHeight="1" x14ac:dyDescent="0.35">
      <c r="A24" s="5" t="s">
        <v>53</v>
      </c>
      <c r="B24" s="2">
        <f>20287.51+12000</f>
        <v>32287.51</v>
      </c>
    </row>
    <row r="25" spans="1:2" ht="18" x14ac:dyDescent="0.35">
      <c r="A25" s="8" t="s">
        <v>7</v>
      </c>
      <c r="B25" s="12">
        <f>B26+B35+B41</f>
        <v>223756.80000000002</v>
      </c>
    </row>
    <row r="26" spans="1:2" ht="18" x14ac:dyDescent="0.35">
      <c r="A26" s="8" t="s">
        <v>9</v>
      </c>
      <c r="B26" s="12">
        <f>B27+B28+B32+B33+B34+B31+B29+B30</f>
        <v>109048.91</v>
      </c>
    </row>
    <row r="27" spans="1:2" ht="18" x14ac:dyDescent="0.35">
      <c r="A27" s="8" t="s">
        <v>34</v>
      </c>
      <c r="B27" s="2">
        <f>10000+12987</f>
        <v>22987</v>
      </c>
    </row>
    <row r="28" spans="1:2" ht="18" x14ac:dyDescent="0.35">
      <c r="A28" s="8" t="s">
        <v>26</v>
      </c>
      <c r="B28" s="2">
        <f>598.92+1197.84+1190.93+2969.65+1747.61+1790.14+1276.11+661.12+445.63+445.63+445.63+470.85+723.52+470.85+1114.98</f>
        <v>15549.41</v>
      </c>
    </row>
    <row r="29" spans="1:2" ht="18" x14ac:dyDescent="0.35">
      <c r="A29" s="8" t="s">
        <v>49</v>
      </c>
      <c r="B29" s="2">
        <f>1647.97+941.7+7535.97+8456.19+2377.57</f>
        <v>20959.400000000001</v>
      </c>
    </row>
    <row r="30" spans="1:2" ht="18" x14ac:dyDescent="0.35">
      <c r="A30" s="8" t="s">
        <v>50</v>
      </c>
      <c r="B30" s="2">
        <v>1883.4</v>
      </c>
    </row>
    <row r="31" spans="1:2" ht="18" x14ac:dyDescent="0.35">
      <c r="A31" s="8" t="s">
        <v>48</v>
      </c>
      <c r="B31" s="2">
        <f>1765.68+470.85+470.85+2471.96</f>
        <v>5179.34</v>
      </c>
    </row>
    <row r="32" spans="1:2" ht="18" x14ac:dyDescent="0.35">
      <c r="A32" s="8" t="s">
        <v>41</v>
      </c>
      <c r="B32" s="2">
        <f>987*5+2369+10000</f>
        <v>17304</v>
      </c>
    </row>
    <row r="33" spans="1:2" ht="36" x14ac:dyDescent="0.35">
      <c r="A33" s="22" t="s">
        <v>42</v>
      </c>
      <c r="B33" s="2">
        <f>10000+10289.36</f>
        <v>20289.36</v>
      </c>
    </row>
    <row r="34" spans="1:2" ht="18" x14ac:dyDescent="0.35">
      <c r="A34" s="8" t="s">
        <v>43</v>
      </c>
      <c r="B34" s="2">
        <f>2897+2000</f>
        <v>4897</v>
      </c>
    </row>
    <row r="35" spans="1:2" ht="18" x14ac:dyDescent="0.35">
      <c r="A35" s="8" t="s">
        <v>10</v>
      </c>
      <c r="B35" s="12">
        <f>B36+B39+B40+B37+B38</f>
        <v>57224.729999999996</v>
      </c>
    </row>
    <row r="36" spans="1:2" ht="18" x14ac:dyDescent="0.35">
      <c r="A36" s="8" t="s">
        <v>19</v>
      </c>
      <c r="B36" s="2">
        <f>1976.44+286.98+501.74+228.07+364.9+195.67+299.46+927.97+909.94+1165.35+3519.1+467.91+668.44+941.7</f>
        <v>12453.670000000002</v>
      </c>
    </row>
    <row r="37" spans="1:2" ht="18" x14ac:dyDescent="0.35">
      <c r="A37" s="8" t="s">
        <v>35</v>
      </c>
      <c r="B37" s="2">
        <f>3000+7893.6</f>
        <v>10893.6</v>
      </c>
    </row>
    <row r="38" spans="1:2" ht="18" x14ac:dyDescent="0.35">
      <c r="A38" s="8" t="s">
        <v>40</v>
      </c>
      <c r="B38" s="2">
        <f>5000+13312.17</f>
        <v>18312.169999999998</v>
      </c>
    </row>
    <row r="39" spans="1:2" ht="18" x14ac:dyDescent="0.35">
      <c r="A39" s="8" t="s">
        <v>28</v>
      </c>
      <c r="B39" s="2">
        <f>273.68+293.5+299.46+1239.83+713.92+5000+445.63+470.85</f>
        <v>8736.8700000000008</v>
      </c>
    </row>
    <row r="40" spans="1:2" ht="18" x14ac:dyDescent="0.35">
      <c r="A40" s="8" t="s">
        <v>36</v>
      </c>
      <c r="B40" s="2">
        <f>1038.54+212.68+106.35+5000+470.85</f>
        <v>6828.42</v>
      </c>
    </row>
    <row r="41" spans="1:2" ht="18" x14ac:dyDescent="0.35">
      <c r="A41" s="8" t="s">
        <v>11</v>
      </c>
      <c r="B41" s="12">
        <f>B42+B43+B44+B45+B46</f>
        <v>57483.16</v>
      </c>
    </row>
    <row r="42" spans="1:2" ht="18" x14ac:dyDescent="0.35">
      <c r="A42" s="8" t="s">
        <v>12</v>
      </c>
      <c r="B42" s="2">
        <f>3149.1*2+3000</f>
        <v>9298.2000000000007</v>
      </c>
    </row>
    <row r="43" spans="1:2" ht="18" x14ac:dyDescent="0.35">
      <c r="A43" s="8" t="s">
        <v>13</v>
      </c>
      <c r="B43" s="2">
        <f>2100*2+1559.69+3000</f>
        <v>8759.69</v>
      </c>
    </row>
    <row r="44" spans="1:2" ht="18" x14ac:dyDescent="0.35">
      <c r="A44" s="8" t="s">
        <v>14</v>
      </c>
      <c r="B44" s="2">
        <f>4928+453.13+10000</f>
        <v>15381.130000000001</v>
      </c>
    </row>
    <row r="45" spans="1:2" ht="18" x14ac:dyDescent="0.35">
      <c r="A45" s="8" t="s">
        <v>29</v>
      </c>
      <c r="B45" s="2">
        <f>476.47+304.23+251.07+808.82+1025.38+143.83+656.1+132.33+264.67+716.84+123.59+485.78+229.93+123.59+212.68+229.93+128.66+983.25+240.06+245.81+240.06+404.89+137.26+235.42+574.35+264.17</f>
        <v>9639.1700000000019</v>
      </c>
    </row>
    <row r="46" spans="1:2" ht="18" x14ac:dyDescent="0.35">
      <c r="A46" s="8" t="s">
        <v>37</v>
      </c>
      <c r="B46" s="2">
        <f>1796.76+1270.65+992.54+690.92+943.92+627.35+706.27+269.92+252.67+1043.55+810.42+5000</f>
        <v>14404.97</v>
      </c>
    </row>
    <row r="47" spans="1:2" ht="18" x14ac:dyDescent="0.35">
      <c r="A47" s="8" t="s">
        <v>15</v>
      </c>
      <c r="B47" s="12">
        <f>B48+B49</f>
        <v>92026.96</v>
      </c>
    </row>
    <row r="48" spans="1:2" ht="18" x14ac:dyDescent="0.35">
      <c r="A48" s="8" t="s">
        <v>18</v>
      </c>
      <c r="B48" s="2">
        <f>2308.43*4</f>
        <v>9233.7199999999993</v>
      </c>
    </row>
    <row r="49" spans="1:2" ht="18" x14ac:dyDescent="0.35">
      <c r="A49" s="8" t="s">
        <v>17</v>
      </c>
      <c r="B49" s="2">
        <f>18698.31*4+8000</f>
        <v>82793.240000000005</v>
      </c>
    </row>
    <row r="50" spans="1:2" ht="18" x14ac:dyDescent="0.35">
      <c r="A50" s="8" t="s">
        <v>16</v>
      </c>
      <c r="B50" s="12">
        <f>90786.87*4+10000</f>
        <v>373147.48</v>
      </c>
    </row>
    <row r="51" spans="1:2" ht="36" x14ac:dyDescent="0.35">
      <c r="A51" s="13" t="s">
        <v>20</v>
      </c>
      <c r="B51" s="2">
        <v>-48495.94</v>
      </c>
    </row>
    <row r="52" spans="1:2" ht="36" x14ac:dyDescent="0.35">
      <c r="A52" s="13" t="s">
        <v>21</v>
      </c>
      <c r="B52" s="12">
        <f>B7-B10+B9+B51</f>
        <v>238029.01999999996</v>
      </c>
    </row>
    <row r="53" spans="1:2" ht="18" x14ac:dyDescent="0.35">
      <c r="A53" s="20"/>
      <c r="B53" s="19"/>
    </row>
    <row r="54" spans="1:2" s="16" customFormat="1" ht="18" x14ac:dyDescent="0.35">
      <c r="A54" s="21"/>
      <c r="B54" s="15"/>
    </row>
    <row r="55" spans="1:2" s="16" customFormat="1" ht="18" x14ac:dyDescent="0.35">
      <c r="A55" s="14"/>
      <c r="B55" s="15"/>
    </row>
    <row r="56" spans="1:2" s="16" customFormat="1" ht="17.399999999999999" x14ac:dyDescent="0.3">
      <c r="A56" s="18" t="s">
        <v>25</v>
      </c>
      <c r="B56" s="19" t="s">
        <v>24</v>
      </c>
    </row>
    <row r="57" spans="1:2" s="16" customFormat="1" ht="18" x14ac:dyDescent="0.35">
      <c r="A57" s="14"/>
      <c r="B57" s="15"/>
    </row>
    <row r="58" spans="1:2" s="16" customFormat="1" ht="18" x14ac:dyDescent="0.35">
      <c r="A58" s="14"/>
      <c r="B58" s="15"/>
    </row>
    <row r="59" spans="1:2" s="16" customFormat="1" ht="18" x14ac:dyDescent="0.35">
      <c r="A59" s="14"/>
      <c r="B59" s="15"/>
    </row>
    <row r="60" spans="1:2" s="16" customFormat="1" x14ac:dyDescent="0.3">
      <c r="B60" s="17"/>
    </row>
    <row r="61" spans="1:2" s="16" customFormat="1" x14ac:dyDescent="0.3">
      <c r="B61" s="17"/>
    </row>
    <row r="62" spans="1:2" s="16" customFormat="1" x14ac:dyDescent="0.3"/>
    <row r="63" spans="1:2" s="16" customFormat="1" x14ac:dyDescent="0.3"/>
    <row r="64" spans="1:2" s="16" customFormat="1" x14ac:dyDescent="0.3"/>
  </sheetData>
  <phoneticPr fontId="4" type="noConversion"/>
  <pageMargins left="0.7" right="0.7" top="0.75" bottom="0.75" header="0.3" footer="0.3"/>
  <pageSetup paperSize="9" scale="7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2020-07-03T12:12:00Z</cp:lastPrinted>
  <dcterms:created xsi:type="dcterms:W3CDTF">2006-09-16T00:00:00Z</dcterms:created>
  <dcterms:modified xsi:type="dcterms:W3CDTF">2022-01-28T11:00:59Z</dcterms:modified>
</cp:coreProperties>
</file>