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9" i="1" l="1"/>
  <c r="B48" i="1"/>
  <c r="B47" i="1"/>
  <c r="B45" i="1"/>
  <c r="B43" i="1"/>
  <c r="B41" i="1"/>
  <c r="B39" i="1"/>
  <c r="B38" i="1"/>
  <c r="B37" i="1"/>
  <c r="B36" i="1"/>
  <c r="B34" i="1"/>
  <c r="B32" i="1"/>
  <c r="B29" i="1"/>
  <c r="B28" i="1"/>
  <c r="B27" i="1"/>
  <c r="B25" i="1"/>
  <c r="B24" i="1"/>
  <c r="B22" i="1"/>
  <c r="B18" i="1"/>
  <c r="B16" i="1"/>
  <c r="B14" i="1"/>
  <c r="B12" i="1"/>
  <c r="B31" i="1" l="1"/>
  <c r="B33" i="1"/>
  <c r="B35" i="1"/>
  <c r="B42" i="1"/>
  <c r="B40" i="1" s="1"/>
  <c r="B26" i="1"/>
  <c r="B21" i="1"/>
  <c r="B20" i="1" s="1"/>
  <c r="B17" i="1"/>
  <c r="B13" i="1"/>
  <c r="B11" i="1" s="1"/>
  <c r="B8" i="1"/>
  <c r="B7" i="1"/>
  <c r="B19" i="1" l="1"/>
  <c r="B10" i="1" s="1"/>
  <c r="B30" i="1"/>
  <c r="B46" i="1"/>
  <c r="B9" i="1" l="1"/>
  <c r="B50" i="1" s="1"/>
</calcChain>
</file>

<file path=xl/sharedStrings.xml><?xml version="1.0" encoding="utf-8"?>
<sst xmlns="http://schemas.openxmlformats.org/spreadsheetml/2006/main" count="52" uniqueCount="52">
  <si>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</si>
  <si>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</si>
  <si>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</si>
  <si>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</si>
  <si>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</si>
  <si>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</si>
  <si>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</si>
  <si>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</si>
  <si>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</si>
  <si>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</si>
  <si>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</si>
  <si>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4.2.3. Электроснабжение</t>
  </si>
  <si>
    <t>Осмотр линий электрических сетей подвалов и чердаков</t>
  </si>
  <si>
    <t>Осмотр линий электрических сетей на лестничных клетках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</si>
  <si>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</si>
  <si>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</si>
  <si>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</si>
  <si>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</si>
  <si>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Прочистка внутренней канализационной сети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</si>
  <si>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</si>
  <si>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</si>
  <si>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</si>
  <si>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</si>
  <si>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>Обработка системы отопления</t>
  </si>
  <si>
    <t>Замер параметров отопления</t>
  </si>
  <si>
    <t xml:space="preserve"> о выполнении договора управления многоквартирным домом №2 по ул.Буденного</t>
  </si>
  <si>
    <t>Обработка системы ГВС</t>
  </si>
  <si>
    <t>Очистка кровли и козырьков над подъездами от снега и наледи</t>
  </si>
  <si>
    <t>Замена участка розлива отопления в подвале</t>
  </si>
  <si>
    <t>Замена участка лежака отопления в подвале</t>
  </si>
  <si>
    <t>Устранение утечки отопления</t>
  </si>
  <si>
    <t>Замена участка канализационного стояка</t>
  </si>
  <si>
    <t>4.2.4. ВДГО</t>
  </si>
  <si>
    <t>Проверка дымоходов и вентканалов</t>
  </si>
  <si>
    <t xml:space="preserve">Ремонт абонентского ввода ХВС в подвале </t>
  </si>
  <si>
    <t>Замена участка стояка ГВС на техэтаже</t>
  </si>
  <si>
    <t>Ремонт освещения</t>
  </si>
  <si>
    <t>Уборка лестничных клеток, дезинфекция подъездов</t>
  </si>
  <si>
    <t>Вывоз спиленных веток</t>
  </si>
  <si>
    <t>Замер параметров ГВС</t>
  </si>
  <si>
    <t>Ремонт системы отопления в подвале</t>
  </si>
  <si>
    <t>Ревизия, промывка, опрессовка, шайбирование системы отопления</t>
  </si>
  <si>
    <t>Заполнение и пуск системы отопления</t>
  </si>
  <si>
    <t>Ремонт системы ГВС</t>
  </si>
  <si>
    <t>Ремонт розлива ХВС в подвале, замена шарового крана</t>
  </si>
  <si>
    <t xml:space="preserve">                                                                     за 2021 год</t>
  </si>
  <si>
    <t>3. Задолженность за 2021г.</t>
  </si>
  <si>
    <t>Утепление выходов на кровлю, укрепление листов железа на кровле над кв.11, вывоз мусора из подвала, обрезка арматуры на бордюрах, утепление слуховых окон</t>
  </si>
  <si>
    <t xml:space="preserve">Ремонт элеваторных узлов отопления </t>
  </si>
  <si>
    <t>Замена общих кранов ХВС и ГВС</t>
  </si>
  <si>
    <t>Наружное утепление стены фасада</t>
  </si>
  <si>
    <t>5.Остаток денежных средств на конец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</si>
</sst>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1" xfId="0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99;%202021%20&#1075;&#1086;&#1076;/2021&#1075;.%20&#1053;&#1072;&#1095;&#1080;&#1089;&#1083;&#1077;&#1085;&#1080;&#1077;%20&#1087;&#1086;%20&#1076;&#1086;&#1084;&#1072;&#1084;/2021%20&#1075;.%20&#1041;&#1091;&#1076;&#1077;&#1085;&#1085;&#1086;&#1075;&#1086;,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января 2018"/>
      <sheetName val="Лист2"/>
      <sheetName val="Лист3"/>
    </sheetNames>
    <sheetDataSet>
      <sheetData sheetId="0">
        <row r="7">
          <cell r="B7">
            <v>119948.1</v>
          </cell>
          <cell r="C7">
            <v>61950.87</v>
          </cell>
        </row>
        <row r="8">
          <cell r="B8">
            <v>120216.59</v>
          </cell>
          <cell r="C8">
            <v>129402.27</v>
          </cell>
        </row>
        <row r="9">
          <cell r="B9">
            <v>120247.66</v>
          </cell>
          <cell r="C9">
            <v>116828.73</v>
          </cell>
        </row>
        <row r="10">
          <cell r="B10">
            <v>120247.66</v>
          </cell>
          <cell r="C10">
            <v>121307.9</v>
          </cell>
        </row>
        <row r="11">
          <cell r="B11">
            <v>120247.66</v>
          </cell>
          <cell r="C11">
            <v>122179.45</v>
          </cell>
        </row>
        <row r="12">
          <cell r="B12">
            <v>120247.66</v>
          </cell>
          <cell r="C12">
            <v>110411.21</v>
          </cell>
        </row>
        <row r="14">
          <cell r="B14">
            <v>120247.66</v>
          </cell>
          <cell r="C14">
            <v>116237.87</v>
          </cell>
        </row>
        <row r="15">
          <cell r="B15">
            <v>120247.66</v>
          </cell>
          <cell r="C15">
            <v>129777.09</v>
          </cell>
        </row>
        <row r="16">
          <cell r="B16">
            <v>120247.66</v>
          </cell>
          <cell r="C16">
            <v>132581.21</v>
          </cell>
        </row>
        <row r="17">
          <cell r="B17">
            <v>120247.66</v>
          </cell>
          <cell r="C17">
            <v>120554.29</v>
          </cell>
        </row>
        <row r="18">
          <cell r="B18">
            <v>120247.66</v>
          </cell>
          <cell r="C18">
            <v>116280.1</v>
          </cell>
        </row>
        <row r="19">
          <cell r="B19">
            <v>120247.66</v>
          </cell>
          <cell r="C19">
            <v>150483.97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workbookViewId="0">
      <selection activeCell="A53" sqref="A53:A54"/>
    </sheetView>
  </sheetViews>
  <sheetFormatPr defaultRowHeight="14.4" x14ac:dyDescent="0.3"/>
  <cols>
    <col min="1" max="1" width="69.3320312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20</v>
      </c>
    </row>
    <row r="2" spans="1:10" ht="17.399999999999999" x14ac:dyDescent="0.3">
      <c r="A2" s="9" t="s">
        <v>25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45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3">
        <f>'[1]с января 2018'!$B$7+'[1]с января 2018'!$B$8+'[1]с января 2018'!$B$9+'[1]с января 2018'!$B$10+'[1]с января 2018'!$B$11+'[1]с января 2018'!$B$12+'[1]с января 2018'!$B$14+'[1]с января 2018'!$B$15+'[1]с января 2018'!$B$16+'[1]с января 2018'!$B$17+'[1]с января 2018'!$B$18+'[1]с января 2018'!$B$19</f>
        <v>1442641.2899999998</v>
      </c>
    </row>
    <row r="8" spans="1:10" ht="21" customHeight="1" x14ac:dyDescent="0.3">
      <c r="A8" s="5" t="s">
        <v>2</v>
      </c>
      <c r="B8" s="13">
        <f>'[1]с января 2018'!$C$7+'[1]с января 2018'!$C$8+'[1]с января 2018'!$C$9+'[1]с января 2018'!$C$10+'[1]с января 2018'!$C$11+'[1]с января 2018'!$C$12+'[1]с января 2018'!$C$14+'[1]с января 2018'!$C$15+'[1]с января 2018'!$C$16+'[1]с января 2018'!$C$17+'[1]с января 2018'!$C$18+'[1]с января 2018'!$C$19</f>
        <v>1427994.96</v>
      </c>
    </row>
    <row r="9" spans="1:10" ht="19.95" customHeight="1" x14ac:dyDescent="0.3">
      <c r="A9" s="5" t="s">
        <v>46</v>
      </c>
      <c r="B9" s="6">
        <f>B8-B7</f>
        <v>-14646.329999999842</v>
      </c>
    </row>
    <row r="10" spans="1:10" ht="23.4" customHeight="1" x14ac:dyDescent="0.3">
      <c r="A10" s="5" t="s">
        <v>3</v>
      </c>
      <c r="B10" s="13">
        <f>B11+B19+B46+B49</f>
        <v>1168047.8899999997</v>
      </c>
    </row>
    <row r="11" spans="1:10" ht="23.4" customHeight="1" x14ac:dyDescent="0.3">
      <c r="A11" s="5" t="s">
        <v>4</v>
      </c>
      <c r="B11" s="14">
        <f>B12+B13+B17+B14+B18+B15+B16</f>
        <v>385315.29999999993</v>
      </c>
    </row>
    <row r="12" spans="1:10" ht="21" customHeight="1" x14ac:dyDescent="0.3">
      <c r="A12" s="5" t="s">
        <v>5</v>
      </c>
      <c r="B12" s="3">
        <f>(1890*8+400)*12+865.87</f>
        <v>187105.87</v>
      </c>
      <c r="J12" s="12"/>
    </row>
    <row r="13" spans="1:10" ht="21.6" customHeight="1" x14ac:dyDescent="0.3">
      <c r="A13" s="5" t="s">
        <v>37</v>
      </c>
      <c r="B13" s="3">
        <f>736*8*12+246*8*12</f>
        <v>94272</v>
      </c>
    </row>
    <row r="14" spans="1:10" ht="35.4" customHeight="1" x14ac:dyDescent="0.3">
      <c r="A14" s="5" t="s">
        <v>27</v>
      </c>
      <c r="B14" s="3">
        <f>18000+590.36+598.92+706.27+891.25+10000</f>
        <v>30786.799999999999</v>
      </c>
    </row>
    <row r="15" spans="1:10" ht="20.399999999999999" customHeight="1" x14ac:dyDescent="0.3">
      <c r="A15" s="5" t="s">
        <v>38</v>
      </c>
      <c r="B15" s="3">
        <v>9256.2999999999993</v>
      </c>
    </row>
    <row r="16" spans="1:10" ht="20.399999999999999" customHeight="1" x14ac:dyDescent="0.3">
      <c r="A16" s="5" t="s">
        <v>50</v>
      </c>
      <c r="B16" s="3">
        <f>8474.3+20000</f>
        <v>28474.3</v>
      </c>
    </row>
    <row r="17" spans="1:2" ht="21" customHeight="1" x14ac:dyDescent="0.3">
      <c r="A17" s="5" t="s">
        <v>19</v>
      </c>
      <c r="B17" s="3">
        <f>12000+7000</f>
        <v>19000</v>
      </c>
    </row>
    <row r="18" spans="1:2" ht="35.4" customHeight="1" x14ac:dyDescent="0.3">
      <c r="A18" s="5" t="s">
        <v>47</v>
      </c>
      <c r="B18" s="3">
        <f>5897+393.58+784.17+1140.68+470.85+2262.9+470.85+5000</f>
        <v>16420.03</v>
      </c>
    </row>
    <row r="19" spans="1:2" ht="18" x14ac:dyDescent="0.35">
      <c r="A19" s="8" t="s">
        <v>7</v>
      </c>
      <c r="B19" s="14">
        <f>B20+B30+B40+B44</f>
        <v>369790.79</v>
      </c>
    </row>
    <row r="20" spans="1:2" ht="18" x14ac:dyDescent="0.35">
      <c r="A20" s="8" t="s">
        <v>9</v>
      </c>
      <c r="B20" s="14">
        <f>B21+B24+B25+B22+B23+B26+B27+B29+B28</f>
        <v>199448.6</v>
      </c>
    </row>
    <row r="21" spans="1:2" ht="18" x14ac:dyDescent="0.35">
      <c r="A21" s="8" t="s">
        <v>23</v>
      </c>
      <c r="B21" s="2">
        <f>838.49+598.92+3643.84+573.97+501.74+391.34+1197.84+228.07+299.46+299.46+509.08+1914.16+1192.83+425.37+3402.95+448.43+534.75+222.81+706.6+353.14+235.42</f>
        <v>18518.669999999998</v>
      </c>
    </row>
    <row r="22" spans="1:2" ht="18" x14ac:dyDescent="0.35">
      <c r="A22" s="8" t="s">
        <v>28</v>
      </c>
      <c r="B22" s="2">
        <f>17859+5000</f>
        <v>22859</v>
      </c>
    </row>
    <row r="23" spans="1:2" ht="18" x14ac:dyDescent="0.35">
      <c r="A23" s="23" t="s">
        <v>29</v>
      </c>
      <c r="B23" s="24">
        <v>28348.02</v>
      </c>
    </row>
    <row r="24" spans="1:2" ht="18" x14ac:dyDescent="0.35">
      <c r="A24" s="8" t="s">
        <v>30</v>
      </c>
      <c r="B24" s="2">
        <f>978.35+425.37+5000</f>
        <v>6403.72</v>
      </c>
    </row>
    <row r="25" spans="1:2" ht="18" x14ac:dyDescent="0.35">
      <c r="A25" s="10" t="s">
        <v>24</v>
      </c>
      <c r="B25" s="11">
        <f>860.95+1414.01+136.97+573.97+425.37+668.44+445.63+706.27+941.7+235.42+470.85+470.85</f>
        <v>7350.4299999999994</v>
      </c>
    </row>
    <row r="26" spans="1:2" ht="18" x14ac:dyDescent="0.35">
      <c r="A26" s="10" t="s">
        <v>40</v>
      </c>
      <c r="B26" s="11">
        <f>59168.8+1194.7+6000+1447.05+6475.94+1412.55</f>
        <v>75699.040000000008</v>
      </c>
    </row>
    <row r="27" spans="1:2" ht="36" x14ac:dyDescent="0.35">
      <c r="A27" s="10" t="s">
        <v>41</v>
      </c>
      <c r="B27" s="11">
        <f>13749.82+10000</f>
        <v>23749.82</v>
      </c>
    </row>
    <row r="28" spans="1:2" ht="18" x14ac:dyDescent="0.35">
      <c r="A28" s="10" t="s">
        <v>48</v>
      </c>
      <c r="B28" s="11">
        <f>1336.88+2961.25+668.44+941.7+1059.41+5000</f>
        <v>11967.68</v>
      </c>
    </row>
    <row r="29" spans="1:2" ht="18" x14ac:dyDescent="0.35">
      <c r="A29" s="10" t="s">
        <v>42</v>
      </c>
      <c r="B29" s="11">
        <f>850.74+1701.48+2000</f>
        <v>4552.22</v>
      </c>
    </row>
    <row r="30" spans="1:2" ht="18" x14ac:dyDescent="0.35">
      <c r="A30" s="8" t="s">
        <v>10</v>
      </c>
      <c r="B30" s="14">
        <f>B31+B32+B35+B38+B39+B37+B33+B34+B36</f>
        <v>135700.63</v>
      </c>
    </row>
    <row r="31" spans="1:2" ht="18" x14ac:dyDescent="0.35">
      <c r="A31" s="8" t="s">
        <v>18</v>
      </c>
      <c r="B31" s="2">
        <f>143.49+449.19+1647.03+501.74+864.85+393.58+419.24+449.19+206.21+4784.58+1794.12+575.58+425.37+668.44+5650.19+2336.92+2673.75+2967.12+903.79+1765.68+3444.77+470.85+470.85+3635.27+706.27</f>
        <v>38348.069999999992</v>
      </c>
    </row>
    <row r="32" spans="1:2" ht="18" x14ac:dyDescent="0.35">
      <c r="A32" s="8" t="s">
        <v>31</v>
      </c>
      <c r="B32" s="2">
        <f>8906.17+10000</f>
        <v>18906.169999999998</v>
      </c>
    </row>
    <row r="33" spans="1:2" ht="18" x14ac:dyDescent="0.35">
      <c r="A33" s="23" t="s">
        <v>49</v>
      </c>
      <c r="B33" s="24">
        <f>996.89+1177.12</f>
        <v>2174.0099999999998</v>
      </c>
    </row>
    <row r="34" spans="1:2" ht="18" x14ac:dyDescent="0.35">
      <c r="A34" s="23" t="s">
        <v>39</v>
      </c>
      <c r="B34" s="24">
        <f>196.79+500</f>
        <v>696.79</v>
      </c>
    </row>
    <row r="35" spans="1:2" ht="18" x14ac:dyDescent="0.35">
      <c r="A35" s="8" t="s">
        <v>26</v>
      </c>
      <c r="B35" s="2">
        <f>782.68+587.01+195.67+195.67+535.44+535.44+1358.38+860.95+275.5+590.36+393.58+412.43+425.37+425.37+319.03+425.37+1002.66+941.7+1412.55</f>
        <v>11675.16</v>
      </c>
    </row>
    <row r="36" spans="1:2" ht="18" x14ac:dyDescent="0.35">
      <c r="A36" s="23" t="s">
        <v>43</v>
      </c>
      <c r="B36" s="24">
        <f>751.24+1492.44+850.74+850.74+212.68+805.29+425.37+4433.64+5000</f>
        <v>14822.14</v>
      </c>
    </row>
    <row r="37" spans="1:2" ht="18" x14ac:dyDescent="0.35">
      <c r="A37" s="23" t="s">
        <v>35</v>
      </c>
      <c r="B37" s="24">
        <f>5288.27+5000</f>
        <v>10288.27</v>
      </c>
    </row>
    <row r="38" spans="1:2" ht="18" x14ac:dyDescent="0.35">
      <c r="A38" s="8" t="s">
        <v>34</v>
      </c>
      <c r="B38" s="2">
        <f>5075.87+8852.93+6000</f>
        <v>19928.8</v>
      </c>
    </row>
    <row r="39" spans="1:2" ht="18" x14ac:dyDescent="0.35">
      <c r="A39" s="8" t="s">
        <v>44</v>
      </c>
      <c r="B39" s="2">
        <f>10004.19+5634.22+222.81+3000</f>
        <v>18861.22</v>
      </c>
    </row>
    <row r="40" spans="1:2" ht="18" x14ac:dyDescent="0.35">
      <c r="A40" s="8" t="s">
        <v>11</v>
      </c>
      <c r="B40" s="14">
        <f>B41+B42+B43</f>
        <v>29717.41</v>
      </c>
    </row>
    <row r="41" spans="1:2" ht="18" x14ac:dyDescent="0.35">
      <c r="A41" s="23" t="s">
        <v>12</v>
      </c>
      <c r="B41" s="24">
        <f>4536.4+5000</f>
        <v>9536.4</v>
      </c>
    </row>
    <row r="42" spans="1:2" ht="18" x14ac:dyDescent="0.35">
      <c r="A42" s="23" t="s">
        <v>13</v>
      </c>
      <c r="B42" s="24">
        <f>3215+445.63+3565+3565+494.39</f>
        <v>11285.02</v>
      </c>
    </row>
    <row r="43" spans="1:2" ht="18" x14ac:dyDescent="0.35">
      <c r="A43" s="23" t="s">
        <v>36</v>
      </c>
      <c r="B43" s="24">
        <f>160.74+791.57+148.53+131.28+114.03+115.08+219.79+115.64+121.39+130.53+123.59+229.93+183.38+247.18+274.56+128.66+971.75+891.25+143.01+137.26+264.17+252.67+3000</f>
        <v>8895.9900000000016</v>
      </c>
    </row>
    <row r="44" spans="1:2" ht="18" x14ac:dyDescent="0.35">
      <c r="A44" s="23" t="s">
        <v>32</v>
      </c>
      <c r="B44" s="14">
        <v>4924.1499999999996</v>
      </c>
    </row>
    <row r="45" spans="1:2" ht="18" x14ac:dyDescent="0.35">
      <c r="A45" s="23" t="s">
        <v>33</v>
      </c>
      <c r="B45" s="24">
        <f>228.07+1565.36+1565.36+1565.36+3000</f>
        <v>7924.15</v>
      </c>
    </row>
    <row r="46" spans="1:2" ht="18" x14ac:dyDescent="0.35">
      <c r="A46" s="8" t="s">
        <v>14</v>
      </c>
      <c r="B46" s="14">
        <f>B47+B48</f>
        <v>71844.2</v>
      </c>
    </row>
    <row r="47" spans="1:2" ht="18" x14ac:dyDescent="0.35">
      <c r="A47" s="8" t="s">
        <v>17</v>
      </c>
      <c r="B47" s="2">
        <f>1699.02*4</f>
        <v>6796.08</v>
      </c>
    </row>
    <row r="48" spans="1:2" ht="18" x14ac:dyDescent="0.35">
      <c r="A48" s="8" t="s">
        <v>16</v>
      </c>
      <c r="B48" s="2">
        <f>13762.03*4+10000</f>
        <v>65048.12</v>
      </c>
    </row>
    <row r="49" spans="1:2" ht="18" x14ac:dyDescent="0.35">
      <c r="A49" s="8" t="s">
        <v>15</v>
      </c>
      <c r="B49" s="14">
        <f>85274.4*4</f>
        <v>341097.6</v>
      </c>
    </row>
    <row r="50" spans="1:2" ht="18" x14ac:dyDescent="0.35">
      <c r="A50" s="15" t="s">
        <v>51</v>
      </c>
      <c r="B50" s="14">
        <f>B7-B10+B9</f>
        <v>259947.0700000003</v>
      </c>
    </row>
    <row r="51" spans="1:2" ht="18" x14ac:dyDescent="0.35">
      <c r="A51" s="22"/>
      <c r="B51" s="21"/>
    </row>
    <row r="52" spans="1:2" s="18" customFormat="1" ht="18" x14ac:dyDescent="0.35">
      <c r="A52" s="16"/>
      <c r="B52" s="17"/>
    </row>
    <row r="53" spans="1:2" s="18" customFormat="1" ht="17.399999999999999" x14ac:dyDescent="0.3">
      <c r="A53" s="20" t="s">
        <v>22</v>
      </c>
      <c r="B53" s="21" t="s">
        <v>21</v>
      </c>
    </row>
    <row r="54" spans="1:2" s="18" customFormat="1" ht="18" x14ac:dyDescent="0.35">
      <c r="A54" s="16"/>
      <c r="B54" s="17"/>
    </row>
    <row r="55" spans="1:2" s="18" customFormat="1" ht="18" x14ac:dyDescent="0.35">
      <c r="A55" s="16"/>
      <c r="B55" s="17"/>
    </row>
    <row r="56" spans="1:2" s="18" customFormat="1" ht="18" x14ac:dyDescent="0.35">
      <c r="A56" s="16"/>
      <c r="B56" s="17"/>
    </row>
    <row r="57" spans="1:2" s="18" customFormat="1" x14ac:dyDescent="0.3">
      <c r="B57" s="19"/>
    </row>
    <row r="58" spans="1:2" s="18" customFormat="1" x14ac:dyDescent="0.3">
      <c r="B58" s="19"/>
    </row>
    <row r="59" spans="1:2" s="18" customFormat="1" x14ac:dyDescent="0.3"/>
    <row r="60" spans="1:2" s="18" customFormat="1" x14ac:dyDescent="0.3"/>
    <row r="61" spans="1:2" s="18" customFormat="1" x14ac:dyDescent="0.3"/>
  </sheetData>
  <phoneticPr fontId="4" type="noConversion"/>
  <pageMargins left="0.7" right="0.56999999999999995" top="0.75" bottom="0.75" header="0.3" footer="0.3"/>
  <pageSetup paperSize="9" scale="66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2020-06-01T13:05:23Z</cp:lastPrinted>
  <dcterms:created xsi:type="dcterms:W3CDTF">2006-09-16T00:00:00Z</dcterms:created>
  <dcterms:modified xsi:type="dcterms:W3CDTF">2022-02-25T07:17:50Z</dcterms:modified>
</cp:coreProperties>
</file>