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0" i="1" l="1"/>
  <c r="B58" i="1"/>
  <c r="B57" i="1"/>
  <c r="B56" i="1"/>
  <c r="B47" i="1"/>
  <c r="B37" i="1"/>
  <c r="B26" i="1"/>
  <c r="B11" i="1"/>
  <c r="B40" i="1"/>
  <c r="B43" i="1"/>
  <c r="B42" i="1"/>
  <c r="B38" i="1"/>
  <c r="B27" i="1"/>
  <c r="B35" i="1"/>
  <c r="B33" i="1"/>
  <c r="B32" i="1"/>
  <c r="B28" i="1"/>
  <c r="B49" i="1"/>
  <c r="B50" i="1"/>
  <c r="B54" i="1"/>
  <c r="B22" i="1"/>
  <c r="B16" i="1"/>
  <c r="B23" i="1"/>
  <c r="B15" i="1"/>
  <c r="B13" i="1"/>
  <c r="B12" i="1"/>
  <c r="B8" i="1"/>
  <c r="B7" i="1"/>
  <c r="B9" i="1" l="1"/>
  <c r="B55" i="1"/>
  <c r="B60" i="1" l="1"/>
</calcChain>
</file>

<file path=xl/sharedStrings.xml><?xml version="1.0" encoding="utf-8"?>
<sst xmlns="http://schemas.openxmlformats.org/spreadsheetml/2006/main" count="62" uniqueCount="62">
  <si>
    <t>Наименование платежа и услуг</t>
  </si>
  <si>
    <t>1.Начисленные платежи</t>
  </si>
  <si>
    <t>2.Общая сумма оплат</t>
  </si>
  <si>
    <t>4.Общая стоимость оказанных услуг, всего:</t>
  </si>
  <si>
    <t>4.1. Благоустройство и санитарное содержание:</t>
  </si>
  <si>
    <t>Уборка придомовой территории</t>
  </si>
  <si>
    <t>Уборка лестничных клеток</t>
  </si>
  <si>
    <t>Сумма, руб.</t>
  </si>
  <si>
    <t>4.2. Техническое обслуживание общего имущества</t>
  </si>
  <si>
    <t>4.2.1. Отопление</t>
  </si>
  <si>
    <t>4.2.2. Водоснабжение и водотоведение</t>
  </si>
  <si>
    <t>4.2.3. Электроснабжение</t>
  </si>
  <si>
    <t>Осмотр линий электрических сетей подвалов и чердаков</t>
  </si>
  <si>
    <t xml:space="preserve">Ревизия групповых щитков на лестничной клетке </t>
  </si>
  <si>
    <t>4.3. Аварийно-диспетчерское обслуживание</t>
  </si>
  <si>
    <t>4.4. Услуги управления</t>
  </si>
  <si>
    <t>Выезды аварийной бригады</t>
  </si>
  <si>
    <t>Диспетчерское обслуживание</t>
  </si>
  <si>
    <t>Прочистка внутренней канализационной сети</t>
  </si>
  <si>
    <t>5.Остаок денежных средств на начало периода ("-" задолженность, "+"неизрасходованные средства)</t>
  </si>
  <si>
    <t>6.Остаок денежных средств на конец периода ("-" задолженность, "+"неизрасходованные средства)</t>
  </si>
  <si>
    <t>Механическая уборка придомовой территории</t>
  </si>
  <si>
    <r>
      <t xml:space="preserve">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Отчет </t>
    </r>
  </si>
  <si>
    <t xml:space="preserve">        Владыко С.А.</t>
  </si>
  <si>
    <t xml:space="preserve">           Директор                                           </t>
  </si>
  <si>
    <t>Обработка системы отопления</t>
  </si>
  <si>
    <t>Замер параметров отопления</t>
  </si>
  <si>
    <t xml:space="preserve"> о выполнении договора управления многоквартирным домом №2 по ул.Буденного</t>
  </si>
  <si>
    <t>Поиск и устранение утечки отопления</t>
  </si>
  <si>
    <t>Замена участка стояка отопления в подвале</t>
  </si>
  <si>
    <t>Ремонт участка ливневой канализации</t>
  </si>
  <si>
    <t>Обработка системы ГВС</t>
  </si>
  <si>
    <t>Ремонт абонентского ввода ГВС в подвале</t>
  </si>
  <si>
    <t>Крепление розливов ГВС, ХВС в подвале</t>
  </si>
  <si>
    <t>Уборка техэтажа от мусора, слив воды из емкостей</t>
  </si>
  <si>
    <t>Ремонт освещения у подъезда №1</t>
  </si>
  <si>
    <t>Установка светильников под козырьками подъездов</t>
  </si>
  <si>
    <t>Покраска форм детской площадки</t>
  </si>
  <si>
    <t>Уборка козырьков над подъездами от мусора</t>
  </si>
  <si>
    <t>Замена шаровых кранов на элеваторных узлах отопления</t>
  </si>
  <si>
    <t xml:space="preserve">Промывка, опрессовка, ревизия, шайбирование системы отопления </t>
  </si>
  <si>
    <t>Проверка вводных кранов ГВС, ХВС</t>
  </si>
  <si>
    <t>Замена ламп</t>
  </si>
  <si>
    <t>Дезинфекция подъездов</t>
  </si>
  <si>
    <t>Покос травы на придомовой территории</t>
  </si>
  <si>
    <t>Установка информационных стендов в подъездах</t>
  </si>
  <si>
    <t>Установка почтовых ящиков в подъезде</t>
  </si>
  <si>
    <t>Установка поручня на крыльце 8 подъезда</t>
  </si>
  <si>
    <t>Заполнение системы отопления</t>
  </si>
  <si>
    <t>Устранение утечки ХВС</t>
  </si>
  <si>
    <t xml:space="preserve">                        управляющей компанией ООО "ЖК Сервис 1" за 2020 год.</t>
  </si>
  <si>
    <t xml:space="preserve">                                                                 </t>
  </si>
  <si>
    <t>3. Задолженность - / Переплата + за  2020г.</t>
  </si>
  <si>
    <t>Ремонт кровли</t>
  </si>
  <si>
    <t>Ремонт ступеней крыльца 8 подъезда, ремонт пола в подъезде, покраска поручня, закрытие и ремонт окон в подвале.</t>
  </si>
  <si>
    <t>Проверка и ремонт дворового освещения</t>
  </si>
  <si>
    <t>Осмотр линий электрических сетей на лестничных клетках и текущий ремонт</t>
  </si>
  <si>
    <t>Устранение шума элеваторного узла отопления</t>
  </si>
  <si>
    <t>Устранение течи стояка отопления в перекрытии</t>
  </si>
  <si>
    <t>Замена стояков ХВС, ГВС в квартире</t>
  </si>
  <si>
    <t>Замена стояка ХВС в подвале</t>
  </si>
  <si>
    <t>ВДГО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</si>
</sst>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&#1099;%20&#1087;&#1086;%20&#1088;&#1072;&#1073;&#1086;&#1090;&#1077;/2020&#1075;.%20&#1053;&#1072;&#1095;&#1080;&#1089;&#1083;&#1077;&#1085;&#1080;&#1077;%20&#1087;&#1086;%20&#1076;&#1086;&#1084;&#1072;&#1084;/2020%20&#1075;.%20&#1041;&#1091;&#1076;&#1077;&#1085;&#1085;&#1086;&#1075;&#1086;,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 января 2018"/>
      <sheetName val="Лист2"/>
      <sheetName val="Лист3"/>
    </sheetNames>
    <sheetDataSet>
      <sheetData sheetId="0">
        <row r="7">
          <cell r="B7">
            <v>119912.6</v>
          </cell>
          <cell r="C7">
            <v>40540.57</v>
          </cell>
        </row>
        <row r="8">
          <cell r="B8">
            <v>119912.6</v>
          </cell>
          <cell r="C8">
            <v>131469.89000000001</v>
          </cell>
        </row>
        <row r="9">
          <cell r="B9">
            <v>119912.6</v>
          </cell>
          <cell r="C9">
            <v>123097.11</v>
          </cell>
        </row>
        <row r="10">
          <cell r="B10">
            <v>119912.6</v>
          </cell>
          <cell r="C10">
            <v>107990.8</v>
          </cell>
        </row>
        <row r="11">
          <cell r="B11">
            <v>119912.6</v>
          </cell>
          <cell r="C11">
            <v>114778.34</v>
          </cell>
        </row>
        <row r="12">
          <cell r="B12">
            <v>119912.6</v>
          </cell>
          <cell r="C12">
            <v>126921.17</v>
          </cell>
        </row>
        <row r="14">
          <cell r="B14">
            <v>119912.6</v>
          </cell>
          <cell r="C14">
            <v>120895.59</v>
          </cell>
        </row>
        <row r="15">
          <cell r="B15">
            <v>119912.6</v>
          </cell>
          <cell r="C15">
            <v>114309.9</v>
          </cell>
        </row>
        <row r="16">
          <cell r="B16">
            <v>119912.6</v>
          </cell>
          <cell r="C16">
            <v>134724.56</v>
          </cell>
        </row>
        <row r="17">
          <cell r="B17">
            <v>119912.6</v>
          </cell>
          <cell r="C17">
            <v>154966.29</v>
          </cell>
        </row>
        <row r="18">
          <cell r="B18">
            <v>119912.6</v>
          </cell>
          <cell r="C18">
            <v>113896.22</v>
          </cell>
        </row>
        <row r="19">
          <cell r="B19">
            <v>119912.6</v>
          </cell>
          <cell r="C19">
            <v>173000.37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tabSelected="1" topLeftCell="A64" workbookViewId="0">
      <selection activeCell="D60" sqref="D60"/>
    </sheetView>
  </sheetViews>
  <sheetFormatPr defaultRowHeight="14.4" x14ac:dyDescent="0.3"/>
  <cols>
    <col min="1" max="1" width="69.33203125" customWidth="1"/>
    <col min="2" max="2" width="26.44140625" customWidth="1"/>
    <col min="6" max="6" width="9.44140625" bestFit="1" customWidth="1"/>
    <col min="10" max="10" width="9.44140625" bestFit="1" customWidth="1"/>
  </cols>
  <sheetData>
    <row r="1" spans="1:10" ht="17.399999999999999" x14ac:dyDescent="0.3">
      <c r="A1" s="7" t="s">
        <v>22</v>
      </c>
    </row>
    <row r="2" spans="1:10" ht="17.399999999999999" x14ac:dyDescent="0.3">
      <c r="A2" s="9" t="s">
        <v>27</v>
      </c>
      <c r="B2" s="9"/>
    </row>
    <row r="3" spans="1:10" ht="17.399999999999999" x14ac:dyDescent="0.3">
      <c r="A3" s="9" t="s">
        <v>50</v>
      </c>
      <c r="B3" s="9"/>
    </row>
    <row r="4" spans="1:10" ht="17.399999999999999" x14ac:dyDescent="0.3">
      <c r="A4" s="9" t="s">
        <v>51</v>
      </c>
      <c r="B4" s="9"/>
    </row>
    <row r="5" spans="1:10" ht="17.399999999999999" x14ac:dyDescent="0.3">
      <c r="A5" s="9"/>
      <c r="B5" s="9"/>
    </row>
    <row r="6" spans="1:10" ht="22.95" customHeight="1" x14ac:dyDescent="0.3">
      <c r="A6" s="4" t="s">
        <v>0</v>
      </c>
      <c r="B6" s="1" t="s">
        <v>7</v>
      </c>
    </row>
    <row r="7" spans="1:10" ht="20.399999999999999" customHeight="1" x14ac:dyDescent="0.3">
      <c r="A7" s="5" t="s">
        <v>1</v>
      </c>
      <c r="B7" s="13">
        <f>'[1]с января 2018'!$B$7+'[1]с января 2018'!$B$8+'[1]с января 2018'!$B$9+'[1]с января 2018'!$B$10+'[1]с января 2018'!$B$11+'[1]с января 2018'!$B$12+'[1]с января 2018'!$B$14+'[1]с января 2018'!$B$15+'[1]с января 2018'!$B$16+'[1]с января 2018'!$B$17+'[1]с января 2018'!$B$18+'[1]с января 2018'!$B$19</f>
        <v>1438951.2000000002</v>
      </c>
    </row>
    <row r="8" spans="1:10" ht="21" customHeight="1" x14ac:dyDescent="0.3">
      <c r="A8" s="5" t="s">
        <v>2</v>
      </c>
      <c r="B8" s="13">
        <f>'[1]с января 2018'!$C$7+'[1]с января 2018'!$C$8+'[1]с января 2018'!$C$9+'[1]с января 2018'!$C$10+'[1]с января 2018'!$C$11+'[1]с января 2018'!$C$12+'[1]с января 2018'!$C$14+'[1]с января 2018'!$C$15+'[1]с января 2018'!$C$16+'[1]с января 2018'!$C$17+'[1]с января 2018'!$C$18+'[1]с января 2018'!$C$19</f>
        <v>1456590.81</v>
      </c>
    </row>
    <row r="9" spans="1:10" ht="19.95" customHeight="1" x14ac:dyDescent="0.3">
      <c r="A9" s="5" t="s">
        <v>52</v>
      </c>
      <c r="B9" s="6">
        <f>B8-B7</f>
        <v>17639.60999999987</v>
      </c>
    </row>
    <row r="10" spans="1:10" ht="23.4" customHeight="1" x14ac:dyDescent="0.3">
      <c r="A10" s="5" t="s">
        <v>3</v>
      </c>
      <c r="B10" s="13">
        <f>B11+B26+B55+B58</f>
        <v>948626.77999999991</v>
      </c>
    </row>
    <row r="11" spans="1:10" ht="23.4" customHeight="1" x14ac:dyDescent="0.3">
      <c r="A11" s="5" t="s">
        <v>4</v>
      </c>
      <c r="B11" s="14">
        <f>B12+B13+B16+B15+B17+B24+B14+B18+B19+B20+B21+B22+B23+B25</f>
        <v>267597.54000000004</v>
      </c>
    </row>
    <row r="12" spans="1:10" ht="21" customHeight="1" x14ac:dyDescent="0.3">
      <c r="A12" s="5" t="s">
        <v>5</v>
      </c>
      <c r="B12" s="3">
        <f>19093.7*4</f>
        <v>76374.8</v>
      </c>
      <c r="J12" s="12"/>
    </row>
    <row r="13" spans="1:10" ht="21.6" customHeight="1" x14ac:dyDescent="0.3">
      <c r="A13" s="5" t="s">
        <v>6</v>
      </c>
      <c r="B13" s="3">
        <f>10978.88*4</f>
        <v>43915.519999999997</v>
      </c>
    </row>
    <row r="14" spans="1:10" ht="21.6" customHeight="1" x14ac:dyDescent="0.3">
      <c r="A14" s="5" t="s">
        <v>43</v>
      </c>
      <c r="B14" s="3">
        <v>20415.5</v>
      </c>
    </row>
    <row r="15" spans="1:10" ht="21.6" customHeight="1" x14ac:dyDescent="0.3">
      <c r="A15" s="5" t="s">
        <v>34</v>
      </c>
      <c r="B15" s="3">
        <f>1752.77+311.6+1742.52+1903.2+1919.7+575.79+575.79+575.79+766.54+1126.55+582.41+1641.33+2817.13</f>
        <v>16291.119999999999</v>
      </c>
    </row>
    <row r="16" spans="1:10" ht="21" customHeight="1" x14ac:dyDescent="0.3">
      <c r="A16" s="5" t="s">
        <v>21</v>
      </c>
      <c r="B16" s="3">
        <f>695+980</f>
        <v>1675</v>
      </c>
    </row>
    <row r="17" spans="1:2" ht="21" customHeight="1" x14ac:dyDescent="0.3">
      <c r="A17" s="5" t="s">
        <v>37</v>
      </c>
      <c r="B17" s="3">
        <v>7950.21</v>
      </c>
    </row>
    <row r="18" spans="1:2" ht="21" customHeight="1" x14ac:dyDescent="0.3">
      <c r="A18" s="5" t="s">
        <v>44</v>
      </c>
      <c r="B18" s="3">
        <v>7254.45</v>
      </c>
    </row>
    <row r="19" spans="1:2" ht="21" customHeight="1" x14ac:dyDescent="0.3">
      <c r="A19" s="5" t="s">
        <v>45</v>
      </c>
      <c r="B19" s="3">
        <v>18079.97</v>
      </c>
    </row>
    <row r="20" spans="1:2" ht="21" customHeight="1" x14ac:dyDescent="0.3">
      <c r="A20" s="5" t="s">
        <v>46</v>
      </c>
      <c r="B20" s="3">
        <v>2230.7800000000002</v>
      </c>
    </row>
    <row r="21" spans="1:2" ht="21" customHeight="1" x14ac:dyDescent="0.3">
      <c r="A21" s="5" t="s">
        <v>47</v>
      </c>
      <c r="B21" s="3">
        <v>2338.1999999999998</v>
      </c>
    </row>
    <row r="22" spans="1:2" ht="34.799999999999997" customHeight="1" x14ac:dyDescent="0.3">
      <c r="A22" s="5" t="s">
        <v>54</v>
      </c>
      <c r="B22" s="3">
        <f>19073.51+528.21+404.96</f>
        <v>20006.679999999997</v>
      </c>
    </row>
    <row r="23" spans="1:2" ht="21" customHeight="1" x14ac:dyDescent="0.3">
      <c r="A23" s="5" t="s">
        <v>53</v>
      </c>
      <c r="B23" s="3">
        <f>37900.64+3369.13</f>
        <v>41269.769999999997</v>
      </c>
    </row>
    <row r="24" spans="1:2" ht="21" customHeight="1" x14ac:dyDescent="0.3">
      <c r="A24" s="5" t="s">
        <v>38</v>
      </c>
      <c r="B24" s="3">
        <v>6978.41</v>
      </c>
    </row>
    <row r="25" spans="1:2" ht="21" customHeight="1" x14ac:dyDescent="0.3">
      <c r="A25" s="5" t="s">
        <v>61</v>
      </c>
      <c r="B25" s="3">
        <v>2817.13</v>
      </c>
    </row>
    <row r="26" spans="1:2" ht="18" x14ac:dyDescent="0.35">
      <c r="A26" s="8" t="s">
        <v>8</v>
      </c>
      <c r="B26" s="14">
        <f>B27+B37+B47</f>
        <v>278087.44</v>
      </c>
    </row>
    <row r="27" spans="1:2" ht="18" x14ac:dyDescent="0.35">
      <c r="A27" s="8" t="s">
        <v>9</v>
      </c>
      <c r="B27" s="14">
        <f>B28+B31+B33+B30+B34+B35+B36+B29+B32</f>
        <v>131072.71</v>
      </c>
    </row>
    <row r="28" spans="1:2" ht="18" x14ac:dyDescent="0.35">
      <c r="A28" s="8" t="s">
        <v>25</v>
      </c>
      <c r="B28" s="2">
        <f>1111.87+1168.51+1168.51+348.5+1224.47+3817.53+4453.78+2226.89+794.19+1056.42+704.28+1056.42+352.14+644.46+644.46+352.14+741.24</f>
        <v>21865.81</v>
      </c>
    </row>
    <row r="29" spans="1:2" ht="18" x14ac:dyDescent="0.35">
      <c r="A29" s="8" t="s">
        <v>58</v>
      </c>
      <c r="B29" s="2">
        <v>2285.79</v>
      </c>
    </row>
    <row r="30" spans="1:2" ht="18" x14ac:dyDescent="0.35">
      <c r="A30" s="8" t="s">
        <v>29</v>
      </c>
      <c r="B30" s="2">
        <v>4044.92</v>
      </c>
    </row>
    <row r="31" spans="1:2" ht="18" x14ac:dyDescent="0.35">
      <c r="A31" s="8" t="s">
        <v>28</v>
      </c>
      <c r="B31" s="2">
        <v>4674.04</v>
      </c>
    </row>
    <row r="32" spans="1:2" ht="18" x14ac:dyDescent="0.35">
      <c r="A32" s="8" t="s">
        <v>57</v>
      </c>
      <c r="B32" s="2">
        <f>1408.56+704.28+1408.56+1056.42+439.46</f>
        <v>5017.28</v>
      </c>
    </row>
    <row r="33" spans="1:2" ht="18" x14ac:dyDescent="0.35">
      <c r="A33" s="10" t="s">
        <v>26</v>
      </c>
      <c r="B33" s="11">
        <f>2337.02+704.28+352.14+352.14</f>
        <v>3745.58</v>
      </c>
    </row>
    <row r="34" spans="1:2" ht="18" x14ac:dyDescent="0.35">
      <c r="A34" s="10" t="s">
        <v>39</v>
      </c>
      <c r="B34" s="11">
        <v>47571.99</v>
      </c>
    </row>
    <row r="35" spans="1:2" ht="36" x14ac:dyDescent="0.35">
      <c r="A35" s="10" t="s">
        <v>40</v>
      </c>
      <c r="B35" s="11">
        <f>38163.81+2112.85</f>
        <v>40276.659999999996</v>
      </c>
    </row>
    <row r="36" spans="1:2" ht="18" x14ac:dyDescent="0.35">
      <c r="A36" s="10" t="s">
        <v>48</v>
      </c>
      <c r="B36" s="11">
        <v>1590.64</v>
      </c>
    </row>
    <row r="37" spans="1:2" ht="18" x14ac:dyDescent="0.35">
      <c r="A37" s="8" t="s">
        <v>10</v>
      </c>
      <c r="B37" s="14">
        <f>B38+B39+B40+B41+B45+B46+B44+B42+B43</f>
        <v>68191.61</v>
      </c>
    </row>
    <row r="38" spans="1:2" ht="18" x14ac:dyDescent="0.35">
      <c r="A38" s="8" t="s">
        <v>18</v>
      </c>
      <c r="B38" s="2">
        <f>2064.89+2726.52+400.78+302.7+1429.54+900.08+951.6+2541.41+999.83+3282.65+1058.92+4765.14+985.99+1429.54</f>
        <v>23839.59</v>
      </c>
    </row>
    <row r="39" spans="1:2" ht="18" x14ac:dyDescent="0.35">
      <c r="A39" s="8" t="s">
        <v>30</v>
      </c>
      <c r="B39" s="2">
        <v>2587.46</v>
      </c>
    </row>
    <row r="40" spans="1:2" ht="18" x14ac:dyDescent="0.35">
      <c r="A40" s="8" t="s">
        <v>31</v>
      </c>
      <c r="B40" s="2">
        <f>389.5+2337.02+389.5+389.5+302.7+211.89+1301.61+634.4+634.4+431.84+333.28+333.28+636.25+636.25+3732.69+1056.42</f>
        <v>13750.529999999999</v>
      </c>
    </row>
    <row r="41" spans="1:2" ht="18" x14ac:dyDescent="0.35">
      <c r="A41" s="8" t="s">
        <v>32</v>
      </c>
      <c r="B41" s="2">
        <v>3203.66</v>
      </c>
    </row>
    <row r="42" spans="1:2" ht="18" x14ac:dyDescent="0.35">
      <c r="A42" s="8" t="s">
        <v>60</v>
      </c>
      <c r="B42" s="2">
        <f>7031.16+3841.17</f>
        <v>10872.33</v>
      </c>
    </row>
    <row r="43" spans="1:2" ht="18" x14ac:dyDescent="0.35">
      <c r="A43" s="8" t="s">
        <v>59</v>
      </c>
      <c r="B43" s="2">
        <f>5640.19+3482.21</f>
        <v>9122.4</v>
      </c>
    </row>
    <row r="44" spans="1:2" ht="18" x14ac:dyDescent="0.35">
      <c r="A44" s="8" t="s">
        <v>49</v>
      </c>
      <c r="B44" s="2">
        <v>1535.43</v>
      </c>
    </row>
    <row r="45" spans="1:2" ht="18" x14ac:dyDescent="0.35">
      <c r="A45" s="8" t="s">
        <v>33</v>
      </c>
      <c r="B45" s="2">
        <v>1377.01</v>
      </c>
    </row>
    <row r="46" spans="1:2" ht="18" x14ac:dyDescent="0.35">
      <c r="A46" s="8" t="s">
        <v>41</v>
      </c>
      <c r="B46" s="2">
        <v>1903.2</v>
      </c>
    </row>
    <row r="47" spans="1:2" ht="18" x14ac:dyDescent="0.35">
      <c r="A47" s="8" t="s">
        <v>11</v>
      </c>
      <c r="B47" s="14">
        <f>B52+B53+B48+B49+B51+B54+B50</f>
        <v>78823.12000000001</v>
      </c>
    </row>
    <row r="48" spans="1:2" ht="18" x14ac:dyDescent="0.35">
      <c r="A48" s="8" t="s">
        <v>12</v>
      </c>
      <c r="B48" s="2">
        <v>2536.4</v>
      </c>
    </row>
    <row r="49" spans="1:2" ht="36" x14ac:dyDescent="0.35">
      <c r="A49" s="10" t="s">
        <v>56</v>
      </c>
      <c r="B49" s="2">
        <f>1215+1058.92+1760.7+704.28+528.21+352.14</f>
        <v>5619.25</v>
      </c>
    </row>
    <row r="50" spans="1:2" ht="18" x14ac:dyDescent="0.35">
      <c r="A50" s="8" t="s">
        <v>55</v>
      </c>
      <c r="B50" s="2">
        <f>2112.85+2397.81</f>
        <v>4510.66</v>
      </c>
    </row>
    <row r="51" spans="1:2" ht="18" x14ac:dyDescent="0.35">
      <c r="A51" s="8" t="s">
        <v>13</v>
      </c>
      <c r="B51" s="2">
        <v>2228</v>
      </c>
    </row>
    <row r="52" spans="1:2" ht="18" x14ac:dyDescent="0.35">
      <c r="A52" s="8" t="s">
        <v>35</v>
      </c>
      <c r="B52" s="2">
        <v>2502.77</v>
      </c>
    </row>
    <row r="53" spans="1:2" ht="18" x14ac:dyDescent="0.35">
      <c r="A53" s="8" t="s">
        <v>36</v>
      </c>
      <c r="B53" s="2">
        <v>58380.69</v>
      </c>
    </row>
    <row r="54" spans="1:2" ht="18" x14ac:dyDescent="0.35">
      <c r="A54" s="8" t="s">
        <v>42</v>
      </c>
      <c r="B54" s="2">
        <f>259.44+402.28+241.39+338.83+261.45+196.77+367.09+210.57+568.46+199.07</f>
        <v>3045.3500000000004</v>
      </c>
    </row>
    <row r="55" spans="1:2" ht="18" x14ac:dyDescent="0.35">
      <c r="A55" s="8" t="s">
        <v>14</v>
      </c>
      <c r="B55" s="14">
        <f>B56+B57</f>
        <v>61844.200000000004</v>
      </c>
    </row>
    <row r="56" spans="1:2" ht="18" x14ac:dyDescent="0.35">
      <c r="A56" s="8" t="s">
        <v>17</v>
      </c>
      <c r="B56" s="2">
        <f>1699.02*4</f>
        <v>6796.08</v>
      </c>
    </row>
    <row r="57" spans="1:2" ht="18" x14ac:dyDescent="0.35">
      <c r="A57" s="8" t="s">
        <v>16</v>
      </c>
      <c r="B57" s="2">
        <f>13762.03*4</f>
        <v>55048.12</v>
      </c>
    </row>
    <row r="58" spans="1:2" ht="18" x14ac:dyDescent="0.35">
      <c r="A58" s="8" t="s">
        <v>15</v>
      </c>
      <c r="B58" s="14">
        <f>85274.4*4</f>
        <v>341097.6</v>
      </c>
    </row>
    <row r="59" spans="1:2" ht="36" x14ac:dyDescent="0.35">
      <c r="A59" s="15" t="s">
        <v>19</v>
      </c>
      <c r="B59" s="2">
        <v>-268958.62</v>
      </c>
    </row>
    <row r="60" spans="1:2" ht="36" x14ac:dyDescent="0.35">
      <c r="A60" s="15" t="s">
        <v>20</v>
      </c>
      <c r="B60" s="14">
        <f>B7-B10+B9+B59</f>
        <v>239005.41000000015</v>
      </c>
    </row>
    <row r="61" spans="1:2" ht="18" x14ac:dyDescent="0.35">
      <c r="A61" s="22"/>
      <c r="B61" s="21"/>
    </row>
    <row r="62" spans="1:2" s="18" customFormat="1" ht="18" x14ac:dyDescent="0.35">
      <c r="A62" s="23"/>
      <c r="B62" s="17"/>
    </row>
    <row r="63" spans="1:2" s="18" customFormat="1" ht="18" x14ac:dyDescent="0.35">
      <c r="A63" s="16"/>
      <c r="B63" s="17"/>
    </row>
    <row r="64" spans="1:2" s="18" customFormat="1" ht="17.399999999999999" x14ac:dyDescent="0.3">
      <c r="A64" s="20" t="s">
        <v>24</v>
      </c>
      <c r="B64" s="21" t="s">
        <v>23</v>
      </c>
    </row>
    <row r="65" spans="1:2" s="18" customFormat="1" ht="18" x14ac:dyDescent="0.35">
      <c r="A65" s="16"/>
      <c r="B65" s="17"/>
    </row>
    <row r="66" spans="1:2" s="18" customFormat="1" ht="18" x14ac:dyDescent="0.35">
      <c r="A66" s="16"/>
      <c r="B66" s="17"/>
    </row>
    <row r="67" spans="1:2" s="18" customFormat="1" ht="18" x14ac:dyDescent="0.35">
      <c r="A67" s="16"/>
      <c r="B67" s="17"/>
    </row>
    <row r="68" spans="1:2" s="18" customFormat="1" x14ac:dyDescent="0.3">
      <c r="B68" s="19"/>
    </row>
    <row r="69" spans="1:2" s="18" customFormat="1" x14ac:dyDescent="0.3">
      <c r="B69" s="19"/>
    </row>
    <row r="70" spans="1:2" s="18" customFormat="1" x14ac:dyDescent="0.3"/>
    <row r="71" spans="1:2" s="18" customFormat="1" x14ac:dyDescent="0.3"/>
    <row r="72" spans="1:2" s="18" customFormat="1" x14ac:dyDescent="0.3"/>
  </sheetData>
  <phoneticPr fontId="4" type="noConversion"/>
  <pageMargins left="0.7" right="0.56999999999999995" top="0.75" bottom="0.75" header="0.3" footer="0.3"/>
  <pageSetup paperSize="9" scale="55" fitToWidth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2020-08-20T12:33:07Z</cp:lastPrinted>
  <dcterms:created xsi:type="dcterms:W3CDTF">2006-09-16T00:00:00Z</dcterms:created>
  <dcterms:modified xsi:type="dcterms:W3CDTF">2021-03-09T13:43:40Z</dcterms:modified>
</cp:coreProperties>
</file>