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52" i="1" l="1"/>
  <c r="B30" i="1" l="1"/>
  <c r="B29" i="1"/>
  <c r="B26" i="1"/>
  <c r="B24" i="1"/>
  <c r="B21" i="1"/>
  <c r="B14" i="1"/>
  <c r="B40" i="1" l="1"/>
  <c r="B43" i="1"/>
  <c r="B44" i="1"/>
  <c r="B50" i="1"/>
  <c r="B49" i="1"/>
  <c r="B48" i="1"/>
  <c r="B42" i="1"/>
  <c r="B34" i="1"/>
  <c r="B45" i="1"/>
  <c r="B37" i="1"/>
  <c r="B38" i="1"/>
  <c r="B39" i="1"/>
  <c r="B27" i="1"/>
  <c r="B25" i="1"/>
  <c r="B28" i="1"/>
  <c r="B18" i="1"/>
  <c r="B16" i="1"/>
  <c r="B15" i="1"/>
  <c r="B13" i="1"/>
  <c r="B12" i="1"/>
  <c r="B41" i="1" l="1"/>
  <c r="B36" i="1"/>
  <c r="B33" i="1" s="1"/>
  <c r="B17" i="1"/>
  <c r="B19" i="1"/>
  <c r="B32" i="1"/>
  <c r="B23" i="1" l="1"/>
  <c r="B22" i="1" s="1"/>
  <c r="B11" i="1"/>
  <c r="B10" i="1" l="1"/>
  <c r="B47" i="1"/>
  <c r="B9" i="1" l="1"/>
</calcChain>
</file>

<file path=xl/sharedStrings.xml><?xml version="1.0" encoding="utf-8"?>
<sst xmlns="http://schemas.openxmlformats.org/spreadsheetml/2006/main" count="54" uniqueCount="54">
  <si>
    <t>Наименование платежа и услуг</t>
  </si>
  <si>
    <t>1.Начисленные платежи</t>
  </si>
  <si>
    <t>2.Общая сумма оплат</t>
  </si>
  <si>
    <t>4.Общая стоимость оказанных услуг, всего:</t>
  </si>
  <si>
    <t>4.1. Благоустройство и санитарное содержание:</t>
  </si>
  <si>
    <t>Уборка придомовой территории</t>
  </si>
  <si>
    <t>Сумма, руб.</t>
  </si>
  <si>
    <t>4.2. Техническое обслуживание общего имущества</t>
  </si>
  <si>
    <t xml:space="preserve">                        управляющей компанией ООО "ЖК Сервис 1"</t>
  </si>
  <si>
    <t>4.2.1. Отопление</t>
  </si>
  <si>
    <t>4.2.2. Водоснабжение и водотоведение</t>
  </si>
  <si>
    <t>4.2.3. Электроснабжение</t>
  </si>
  <si>
    <t>Осмотр линий электрических сетей на лестничных клетках</t>
  </si>
  <si>
    <t xml:space="preserve">Ревизия групповых щитков на лестничной клетке </t>
  </si>
  <si>
    <t>4.3. Аварийно-диспетчерское обслуживание</t>
  </si>
  <si>
    <t>4.4. Услуги управления</t>
  </si>
  <si>
    <t>Выезды аварийной бригады</t>
  </si>
  <si>
    <t>Диспетчерское обслуживание</t>
  </si>
  <si>
    <t>Прочистка внутренней канализационной сети</t>
  </si>
  <si>
    <t>Механическая уборка придомовой территории</t>
  </si>
  <si>
    <r>
      <t xml:space="preserve">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 xml:space="preserve">Отчет </t>
    </r>
  </si>
  <si>
    <t xml:space="preserve">        Владыко С.А.</t>
  </si>
  <si>
    <t xml:space="preserve">           Директор                                           </t>
  </si>
  <si>
    <t xml:space="preserve"> о выполнении договора управления многоквартирным домом №4а по ул.Буденного</t>
  </si>
  <si>
    <t>Регулировка системы отопления</t>
  </si>
  <si>
    <t>Регулировка системы ГВС</t>
  </si>
  <si>
    <t>Уборка кровли и козырьков  от снега и наледи</t>
  </si>
  <si>
    <t>Ремонт узла учета отопления в подвале</t>
  </si>
  <si>
    <t>Устранение течи отопления в подвале</t>
  </si>
  <si>
    <t xml:space="preserve">Ремонт ливневой канализации </t>
  </si>
  <si>
    <t>Замена участка лежака канализации в подвале, замена стояка</t>
  </si>
  <si>
    <t>Ремонт системы ГВС</t>
  </si>
  <si>
    <t>Замена стояка ХВС</t>
  </si>
  <si>
    <t>Ремонт освещения</t>
  </si>
  <si>
    <t>Уборка лестничных клеток, дезинфекция подъездов</t>
  </si>
  <si>
    <t>ВДГО</t>
  </si>
  <si>
    <t>Вывоз сваленного дерева</t>
  </si>
  <si>
    <t>Ремонт системы отопления в подвале</t>
  </si>
  <si>
    <t>Замена участка розлива отопления в подвале</t>
  </si>
  <si>
    <t>Ревизия, промывка, опрессовка, шайбирование системы отопления</t>
  </si>
  <si>
    <t>Ремонт системы ХВС</t>
  </si>
  <si>
    <t>Ремонт системы электроснабжения</t>
  </si>
  <si>
    <t>Заполнение песочницы песком, демонтаж урн</t>
  </si>
  <si>
    <t>Ремонт остекления в подъезде, ремонт кирпичной кладки окна подвала, замена стеклопакета</t>
  </si>
  <si>
    <t>Заполнение и пуск системы отопления</t>
  </si>
  <si>
    <t xml:space="preserve">                                                                     за 2021 год</t>
  </si>
  <si>
    <t>3. Задолженность за 2021г.</t>
  </si>
  <si>
    <t>Ремонт металлических ограждений во дворе, обрезка арматуры на бордюрах</t>
  </si>
  <si>
    <t xml:space="preserve">Штукатурка участка наружной стены </t>
  </si>
  <si>
    <t>Замер параметров отопления</t>
  </si>
  <si>
    <t xml:space="preserve">Ремонт элеваторных узлов отопления </t>
  </si>
  <si>
    <t xml:space="preserve">СОИ по электроэнергии </t>
  </si>
  <si>
    <t>5.Остаок денежных средств на начало периода ("-" задолженность, "+"неизрасходованные средства)</t>
  </si>
  <si>
    <t>5.Остаок денежных средств на конец года ("-" задолженность, "+"неизрасходованные средства)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</si>
</sst>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2" fillId="0" borderId="1" xfId="0" applyNumberFormat="1" applyFont="1" applyBorder="1"/>
    <xf numFmtId="2" fontId="2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0" xfId="0" applyFont="1"/>
    <xf numFmtId="0" fontId="2" fillId="0" borderId="1" xfId="0" applyFont="1" applyBorder="1"/>
    <xf numFmtId="0" fontId="1" fillId="0" borderId="0" xfId="0" applyFont="1"/>
    <xf numFmtId="2" fontId="0" fillId="0" borderId="0" xfId="0" applyNumberFormat="1"/>
    <xf numFmtId="2" fontId="1" fillId="0" borderId="1" xfId="0" applyNumberFormat="1" applyFont="1" applyBorder="1" applyAlignment="1">
      <alignment vertical="center" wrapText="1"/>
    </xf>
    <xf numFmtId="2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Border="1"/>
    <xf numFmtId="2" fontId="2" fillId="0" borderId="0" xfId="0" applyNumberFormat="1" applyFont="1" applyBorder="1"/>
    <xf numFmtId="0" fontId="0" fillId="0" borderId="0" xfId="0" applyBorder="1"/>
    <xf numFmtId="2" fontId="0" fillId="0" borderId="0" xfId="0" applyNumberFormat="1" applyBorder="1"/>
    <xf numFmtId="0" fontId="1" fillId="0" borderId="0" xfId="0" applyFont="1" applyBorder="1"/>
    <xf numFmtId="2" fontId="1" fillId="0" borderId="0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tabSelected="1" workbookViewId="0">
      <selection activeCell="B10" sqref="B10"/>
    </sheetView>
  </sheetViews>
  <sheetFormatPr defaultRowHeight="14.4" x14ac:dyDescent="0.3"/>
  <cols>
    <col min="1" max="1" width="69.33203125" customWidth="1"/>
    <col min="2" max="2" width="26.44140625" customWidth="1"/>
    <col min="6" max="6" width="9.44140625" bestFit="1" customWidth="1"/>
    <col min="10" max="10" width="9.44140625" bestFit="1" customWidth="1"/>
  </cols>
  <sheetData>
    <row r="1" spans="1:10" ht="17.399999999999999" x14ac:dyDescent="0.3">
      <c r="A1" s="7" t="s">
        <v>20</v>
      </c>
    </row>
    <row r="2" spans="1:10" ht="17.399999999999999" x14ac:dyDescent="0.3">
      <c r="A2" s="9" t="s">
        <v>23</v>
      </c>
      <c r="B2" s="9"/>
    </row>
    <row r="3" spans="1:10" ht="17.399999999999999" x14ac:dyDescent="0.3">
      <c r="A3" s="9" t="s">
        <v>8</v>
      </c>
      <c r="B3" s="9"/>
    </row>
    <row r="4" spans="1:10" ht="17.399999999999999" x14ac:dyDescent="0.3">
      <c r="A4" s="9" t="s">
        <v>45</v>
      </c>
      <c r="B4" s="9"/>
    </row>
    <row r="5" spans="1:10" ht="17.399999999999999" x14ac:dyDescent="0.3">
      <c r="A5" s="9"/>
      <c r="B5" s="9"/>
    </row>
    <row r="6" spans="1:10" ht="22.95" customHeight="1" x14ac:dyDescent="0.3">
      <c r="A6" s="4" t="s">
        <v>0</v>
      </c>
      <c r="B6" s="1" t="s">
        <v>6</v>
      </c>
    </row>
    <row r="7" spans="1:10" ht="20.399999999999999" customHeight="1" x14ac:dyDescent="0.3">
      <c r="A7" s="5" t="s">
        <v>1</v>
      </c>
      <c r="B7" s="11">
        <v>1363593.66</v>
      </c>
    </row>
    <row r="8" spans="1:10" ht="21" customHeight="1" x14ac:dyDescent="0.3">
      <c r="A8" s="5" t="s">
        <v>2</v>
      </c>
      <c r="B8" s="11">
        <v>1254696.1599999999</v>
      </c>
    </row>
    <row r="9" spans="1:10" ht="19.95" customHeight="1" x14ac:dyDescent="0.3">
      <c r="A9" s="5" t="s">
        <v>46</v>
      </c>
      <c r="B9" s="6">
        <f>B8-B7</f>
        <v>-108897.5</v>
      </c>
    </row>
    <row r="10" spans="1:10" ht="23.4" customHeight="1" x14ac:dyDescent="0.3">
      <c r="A10" s="5" t="s">
        <v>3</v>
      </c>
      <c r="B10" s="11">
        <f>B11+B22+B47+B50</f>
        <v>1204490.8400000001</v>
      </c>
    </row>
    <row r="11" spans="1:10" ht="23.4" customHeight="1" x14ac:dyDescent="0.3">
      <c r="A11" s="5" t="s">
        <v>4</v>
      </c>
      <c r="B11" s="12">
        <f>B12+B13+B15+B14+B16+B17+B19+B21+B18+B20</f>
        <v>327222.61</v>
      </c>
    </row>
    <row r="12" spans="1:10" ht="21" customHeight="1" x14ac:dyDescent="0.3">
      <c r="A12" s="5" t="s">
        <v>5</v>
      </c>
      <c r="B12" s="3">
        <f>(1890*6+400)*3*4</f>
        <v>140880</v>
      </c>
      <c r="J12" s="10"/>
    </row>
    <row r="13" spans="1:10" ht="21.6" customHeight="1" x14ac:dyDescent="0.3">
      <c r="A13" s="5" t="s">
        <v>34</v>
      </c>
      <c r="B13" s="3">
        <f>736*6*12+246*6*12</f>
        <v>70704</v>
      </c>
    </row>
    <row r="14" spans="1:10" ht="18.600000000000001" customHeight="1" x14ac:dyDescent="0.3">
      <c r="A14" s="5" t="s">
        <v>26</v>
      </c>
      <c r="B14" s="3">
        <f>2736.79+2736.79+1174.02+469.61+2739.38+501.74+293.5+391.34+250.87+868.43+5000+10000</f>
        <v>27162.47</v>
      </c>
    </row>
    <row r="15" spans="1:10" ht="21" customHeight="1" x14ac:dyDescent="0.3">
      <c r="A15" s="5" t="s">
        <v>19</v>
      </c>
      <c r="B15" s="3">
        <f>8249.35+6000</f>
        <v>14249.35</v>
      </c>
    </row>
    <row r="16" spans="1:10" ht="34.200000000000003" customHeight="1" x14ac:dyDescent="0.3">
      <c r="A16" s="5" t="s">
        <v>43</v>
      </c>
      <c r="B16" s="3">
        <f>1127.06+12205.16+470.85</f>
        <v>13803.07</v>
      </c>
    </row>
    <row r="17" spans="1:2" ht="21" customHeight="1" x14ac:dyDescent="0.3">
      <c r="A17" s="5" t="s">
        <v>36</v>
      </c>
      <c r="B17" s="3">
        <f>3000+2890</f>
        <v>5890</v>
      </c>
    </row>
    <row r="18" spans="1:2" ht="34.200000000000003" customHeight="1" x14ac:dyDescent="0.3">
      <c r="A18" s="5" t="s">
        <v>47</v>
      </c>
      <c r="B18" s="3">
        <f>2601.88+1002.66+5000</f>
        <v>8604.5400000000009</v>
      </c>
    </row>
    <row r="19" spans="1:2" ht="21" customHeight="1" x14ac:dyDescent="0.3">
      <c r="A19" s="5" t="s">
        <v>42</v>
      </c>
      <c r="B19" s="3">
        <f>3000+796.08+212.68</f>
        <v>4008.7599999999998</v>
      </c>
    </row>
    <row r="20" spans="1:2" ht="21" customHeight="1" x14ac:dyDescent="0.3">
      <c r="A20" s="5" t="s">
        <v>48</v>
      </c>
      <c r="B20" s="3">
        <v>25820</v>
      </c>
    </row>
    <row r="21" spans="1:2" ht="21" customHeight="1" x14ac:dyDescent="0.3">
      <c r="A21" s="5" t="s">
        <v>35</v>
      </c>
      <c r="B21" s="3">
        <f>1574.3+1377.52+1574.3+1574.3+10000</f>
        <v>16100.42</v>
      </c>
    </row>
    <row r="22" spans="1:2" ht="18" x14ac:dyDescent="0.35">
      <c r="A22" s="8" t="s">
        <v>7</v>
      </c>
      <c r="B22" s="12">
        <f>B33+B41+B23</f>
        <v>481875.51</v>
      </c>
    </row>
    <row r="23" spans="1:2" ht="18" x14ac:dyDescent="0.35">
      <c r="A23" s="8" t="s">
        <v>9</v>
      </c>
      <c r="B23" s="12">
        <f>B24+B26+B27+B28+B30+B31+B29+B32+B25</f>
        <v>187598.77</v>
      </c>
    </row>
    <row r="24" spans="1:2" ht="18" x14ac:dyDescent="0.35">
      <c r="A24" s="8" t="s">
        <v>24</v>
      </c>
      <c r="B24" s="2">
        <f>1018.16+509.08+419.24+1048.11+1414.01+1197.84+212.68+425.37+1914.16+425.37+1575.11+2005.31+891.25+334.22+222.81+740.77+638.94+745.49+10000</f>
        <v>25737.919999999998</v>
      </c>
    </row>
    <row r="25" spans="1:2" ht="18" x14ac:dyDescent="0.35">
      <c r="A25" s="8" t="s">
        <v>49</v>
      </c>
      <c r="B25" s="2">
        <f>445.63+565.02+470.85+3000</f>
        <v>4481.5</v>
      </c>
    </row>
    <row r="26" spans="1:2" ht="18" x14ac:dyDescent="0.35">
      <c r="A26" s="8" t="s">
        <v>27</v>
      </c>
      <c r="B26" s="2">
        <f>10000+10091.57+598.92+9000</f>
        <v>29690.489999999998</v>
      </c>
    </row>
    <row r="27" spans="1:2" ht="18" x14ac:dyDescent="0.35">
      <c r="A27" s="8" t="s">
        <v>28</v>
      </c>
      <c r="B27" s="2">
        <f>7543.14+3000</f>
        <v>10543.14</v>
      </c>
    </row>
    <row r="28" spans="1:2" ht="18" x14ac:dyDescent="0.35">
      <c r="A28" s="8" t="s">
        <v>37</v>
      </c>
      <c r="B28" s="2">
        <f>10000+21416+913.39</f>
        <v>32329.39</v>
      </c>
    </row>
    <row r="29" spans="1:2" ht="18" x14ac:dyDescent="0.35">
      <c r="A29" s="8" t="s">
        <v>50</v>
      </c>
      <c r="B29" s="2">
        <f>5000+2750.28+1447.05+10000</f>
        <v>19197.330000000002</v>
      </c>
    </row>
    <row r="30" spans="1:2" ht="18" x14ac:dyDescent="0.35">
      <c r="A30" s="8" t="s">
        <v>38</v>
      </c>
      <c r="B30" s="2">
        <f>5000+14663.83+10000</f>
        <v>29663.83</v>
      </c>
    </row>
    <row r="31" spans="1:2" ht="36" x14ac:dyDescent="0.35">
      <c r="A31" s="20" t="s">
        <v>39</v>
      </c>
      <c r="B31" s="2">
        <v>33402.949999999997</v>
      </c>
    </row>
    <row r="32" spans="1:2" ht="18" x14ac:dyDescent="0.35">
      <c r="A32" s="20" t="s">
        <v>44</v>
      </c>
      <c r="B32" s="2">
        <f>850.74+1701.48</f>
        <v>2552.2200000000003</v>
      </c>
    </row>
    <row r="33" spans="1:2" ht="18" x14ac:dyDescent="0.35">
      <c r="A33" s="8" t="s">
        <v>10</v>
      </c>
      <c r="B33" s="12">
        <f>B34+B35+B36+B37+B38+B40+B39</f>
        <v>133889.35</v>
      </c>
    </row>
    <row r="34" spans="1:2" ht="18" x14ac:dyDescent="0.35">
      <c r="A34" s="8" t="s">
        <v>18</v>
      </c>
      <c r="B34" s="2">
        <f>10000+988.22+912.26+1596.46+898.38+449.19+196.79+679.7+419.24+850.74+212.68+638.05+638.05+668.44+235.42+1200+941.7+3884.5+2118.82</f>
        <v>27528.639999999996</v>
      </c>
    </row>
    <row r="35" spans="1:2" ht="18" x14ac:dyDescent="0.35">
      <c r="A35" s="8" t="s">
        <v>29</v>
      </c>
      <c r="B35" s="2">
        <v>8403</v>
      </c>
    </row>
    <row r="36" spans="1:2" ht="18" x14ac:dyDescent="0.35">
      <c r="A36" s="8" t="s">
        <v>30</v>
      </c>
      <c r="B36" s="2">
        <f>5000+21565</f>
        <v>26565</v>
      </c>
    </row>
    <row r="37" spans="1:2" ht="18" x14ac:dyDescent="0.35">
      <c r="A37" s="8" t="s">
        <v>25</v>
      </c>
      <c r="B37" s="2">
        <f>860.95+228.07+598.92+195.67+192.39+97.83+509.08+97.83+782.68+299.46+590.36+314.86+362.5+309.32+412.43+262.57+425.37+425.37+212.68+425.37+212.68+3402.95+470.85+706.27+470.85+235.42</f>
        <v>13102.730000000001</v>
      </c>
    </row>
    <row r="38" spans="1:2" ht="18" x14ac:dyDescent="0.35">
      <c r="A38" s="8" t="s">
        <v>31</v>
      </c>
      <c r="B38" s="2">
        <f>10000+2920.79+598.92+684.2+920.68+14323.01+1412.02+850.01+1336.88+222.81</f>
        <v>33269.32</v>
      </c>
    </row>
    <row r="39" spans="1:2" ht="18" x14ac:dyDescent="0.35">
      <c r="A39" s="8" t="s">
        <v>40</v>
      </c>
      <c r="B39" s="2">
        <f>10000+9590+222.81</f>
        <v>19812.810000000001</v>
      </c>
    </row>
    <row r="40" spans="1:2" ht="18" x14ac:dyDescent="0.35">
      <c r="A40" s="8" t="s">
        <v>32</v>
      </c>
      <c r="B40" s="2">
        <f>4116.36+1091.49</f>
        <v>5207.8499999999995</v>
      </c>
    </row>
    <row r="41" spans="1:2" ht="18" x14ac:dyDescent="0.35">
      <c r="A41" s="8" t="s">
        <v>11</v>
      </c>
      <c r="B41" s="12">
        <f>B42+B44+B45+B43+B46</f>
        <v>160387.39000000001</v>
      </c>
    </row>
    <row r="42" spans="1:2" ht="18" x14ac:dyDescent="0.35">
      <c r="A42" s="8" t="s">
        <v>33</v>
      </c>
      <c r="B42" s="2">
        <f>304.23+300.52+176.9+228.07+264.67+115.08+115.64+149.11+212.68+123.59+123.59+129.34+146.59+123.59+229.93+445.63+246.92+137.26+1027.58+235.42+152.21+585.85+264.17</f>
        <v>5838.5700000000015</v>
      </c>
    </row>
    <row r="43" spans="1:2" ht="18" x14ac:dyDescent="0.35">
      <c r="A43" s="8" t="s">
        <v>41</v>
      </c>
      <c r="B43" s="2">
        <f>113.28+389.3+453.13+103.11+1443.5+7000</f>
        <v>9502.32</v>
      </c>
    </row>
    <row r="44" spans="1:2" ht="18" x14ac:dyDescent="0.35">
      <c r="A44" s="8" t="s">
        <v>12</v>
      </c>
      <c r="B44" s="2">
        <f>3518.5+5000</f>
        <v>8518.5</v>
      </c>
    </row>
    <row r="45" spans="1:2" ht="18" x14ac:dyDescent="0.35">
      <c r="A45" s="8" t="s">
        <v>13</v>
      </c>
      <c r="B45" s="2">
        <f>4648+3565</f>
        <v>8213</v>
      </c>
    </row>
    <row r="46" spans="1:2" ht="18" x14ac:dyDescent="0.35">
      <c r="A46" s="8" t="s">
        <v>51</v>
      </c>
      <c r="B46" s="2">
        <v>128315</v>
      </c>
    </row>
    <row r="47" spans="1:2" ht="18" x14ac:dyDescent="0.35">
      <c r="A47" s="8" t="s">
        <v>14</v>
      </c>
      <c r="B47" s="12">
        <f>B48+B49</f>
        <v>71572.28</v>
      </c>
    </row>
    <row r="48" spans="1:2" ht="18" x14ac:dyDescent="0.35">
      <c r="A48" s="8" t="s">
        <v>17</v>
      </c>
      <c r="B48" s="2">
        <f>1966.27*4</f>
        <v>7865.08</v>
      </c>
    </row>
    <row r="49" spans="1:2" ht="18" x14ac:dyDescent="0.35">
      <c r="A49" s="8" t="s">
        <v>16</v>
      </c>
      <c r="B49" s="2">
        <f>15926.8*4</f>
        <v>63707.199999999997</v>
      </c>
    </row>
    <row r="50" spans="1:2" ht="18" x14ac:dyDescent="0.35">
      <c r="A50" s="8" t="s">
        <v>15</v>
      </c>
      <c r="B50" s="12">
        <f>80955.11*4</f>
        <v>323820.44</v>
      </c>
    </row>
    <row r="51" spans="1:2" ht="36" x14ac:dyDescent="0.35">
      <c r="A51" s="13" t="s">
        <v>52</v>
      </c>
      <c r="B51" s="12">
        <v>19604.57</v>
      </c>
    </row>
    <row r="52" spans="1:2" ht="36" x14ac:dyDescent="0.35">
      <c r="A52" s="13" t="s">
        <v>53</v>
      </c>
      <c r="B52" s="12">
        <f>B8-B10+B51</f>
        <v>69809.889999999839</v>
      </c>
    </row>
    <row r="53" spans="1:2" ht="18" x14ac:dyDescent="0.35">
      <c r="A53" s="21"/>
      <c r="B53" s="19"/>
    </row>
    <row r="54" spans="1:2" s="16" customFormat="1" ht="18" x14ac:dyDescent="0.35">
      <c r="A54" s="14"/>
      <c r="B54" s="15"/>
    </row>
    <row r="55" spans="1:2" s="16" customFormat="1" ht="17.399999999999999" x14ac:dyDescent="0.3">
      <c r="A55" s="18" t="s">
        <v>22</v>
      </c>
      <c r="B55" s="19" t="s">
        <v>21</v>
      </c>
    </row>
    <row r="56" spans="1:2" s="16" customFormat="1" ht="18" x14ac:dyDescent="0.35">
      <c r="A56" s="14"/>
      <c r="B56" s="15"/>
    </row>
    <row r="57" spans="1:2" s="16" customFormat="1" ht="18" x14ac:dyDescent="0.35">
      <c r="A57" s="14"/>
      <c r="B57" s="15"/>
    </row>
    <row r="58" spans="1:2" s="16" customFormat="1" ht="18" x14ac:dyDescent="0.35">
      <c r="A58" s="14"/>
      <c r="B58" s="15"/>
    </row>
    <row r="59" spans="1:2" s="16" customFormat="1" x14ac:dyDescent="0.3">
      <c r="B59" s="17"/>
    </row>
    <row r="60" spans="1:2" s="16" customFormat="1" x14ac:dyDescent="0.3">
      <c r="B60" s="17"/>
    </row>
    <row r="61" spans="1:2" s="16" customFormat="1" x14ac:dyDescent="0.3"/>
    <row r="62" spans="1:2" s="16" customFormat="1" x14ac:dyDescent="0.3"/>
    <row r="63" spans="1:2" s="16" customFormat="1" x14ac:dyDescent="0.3"/>
  </sheetData>
  <phoneticPr fontId="4" type="noConversion"/>
  <pageMargins left="0.7" right="0.56999999999999995" top="0.75" bottom="0.75" header="0.3" footer="0.3"/>
  <pageSetup paperSize="9" scale="67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2020-06-03T07:56:03Z</cp:lastPrinted>
  <dcterms:created xsi:type="dcterms:W3CDTF">2006-09-16T00:00:00Z</dcterms:created>
  <dcterms:modified xsi:type="dcterms:W3CDTF">2022-10-07T12:24:55Z</dcterms:modified>
</cp:coreProperties>
</file>